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65" yWindow="-30" windowWidth="18735" windowHeight="8700"/>
  </bookViews>
  <sheets>
    <sheet name="Skinny_Dragon" sheetId="4" r:id="rId1"/>
    <sheet name="Fat_Dragon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S20" i="4"/>
  <c r="S16" i="1"/>
  <c r="C29"/>
  <c r="D29"/>
  <c r="E29"/>
  <c r="F29"/>
  <c r="G29"/>
  <c r="U8" s="1"/>
  <c r="H29"/>
  <c r="A4"/>
  <c r="A5" s="1"/>
  <c r="S17" i="4"/>
  <c r="U8"/>
  <c r="L3"/>
  <c r="G15"/>
  <c r="F15"/>
  <c r="E15"/>
  <c r="D15"/>
  <c r="C15"/>
  <c r="H15" s="1"/>
  <c r="N14"/>
  <c r="F14"/>
  <c r="E14"/>
  <c r="C14"/>
  <c r="B14"/>
  <c r="G14" s="1"/>
  <c r="N13"/>
  <c r="F13"/>
  <c r="E13"/>
  <c r="C13"/>
  <c r="B13"/>
  <c r="D13" s="1"/>
  <c r="S12"/>
  <c r="N12"/>
  <c r="F12"/>
  <c r="E12"/>
  <c r="C12"/>
  <c r="B12"/>
  <c r="D12" s="1"/>
  <c r="N11"/>
  <c r="F11"/>
  <c r="E11"/>
  <c r="C11"/>
  <c r="B11"/>
  <c r="G11" s="1"/>
  <c r="N10"/>
  <c r="F10"/>
  <c r="E10"/>
  <c r="C10"/>
  <c r="B10"/>
  <c r="D10" s="1"/>
  <c r="N9"/>
  <c r="F9"/>
  <c r="E9"/>
  <c r="C9"/>
  <c r="B9"/>
  <c r="G9" s="1"/>
  <c r="N8"/>
  <c r="F8"/>
  <c r="E8"/>
  <c r="C8"/>
  <c r="B8"/>
  <c r="G8" s="1"/>
  <c r="N7"/>
  <c r="F7"/>
  <c r="E7"/>
  <c r="C7"/>
  <c r="B7"/>
  <c r="D7" s="1"/>
  <c r="N6"/>
  <c r="F6"/>
  <c r="E6"/>
  <c r="C6"/>
  <c r="B6"/>
  <c r="G6" s="1"/>
  <c r="N5"/>
  <c r="F5"/>
  <c r="E5"/>
  <c r="C5"/>
  <c r="B5"/>
  <c r="G5" s="1"/>
  <c r="N4"/>
  <c r="F4"/>
  <c r="E4"/>
  <c r="C4"/>
  <c r="B4"/>
  <c r="G4" s="1"/>
  <c r="P3"/>
  <c r="O3"/>
  <c r="S12" i="1"/>
  <c r="G31"/>
  <c r="F4"/>
  <c r="E4"/>
  <c r="C4"/>
  <c r="O3"/>
  <c r="P3" s="1"/>
  <c r="Q3" s="1"/>
  <c r="N4"/>
  <c r="B4"/>
  <c r="G4" s="1"/>
  <c r="A6" l="1"/>
  <c r="F5"/>
  <c r="E5"/>
  <c r="C5"/>
  <c r="B5"/>
  <c r="G5" s="1"/>
  <c r="N5"/>
  <c r="H13" i="4"/>
  <c r="H12"/>
  <c r="H10"/>
  <c r="H7"/>
  <c r="U20"/>
  <c r="D4"/>
  <c r="H4" s="1"/>
  <c r="D5"/>
  <c r="H5" s="1"/>
  <c r="D6"/>
  <c r="H6" s="1"/>
  <c r="G7"/>
  <c r="D8"/>
  <c r="H8" s="1"/>
  <c r="D9"/>
  <c r="H9" s="1"/>
  <c r="G10"/>
  <c r="D11"/>
  <c r="H11" s="1"/>
  <c r="G12"/>
  <c r="G13"/>
  <c r="D14"/>
  <c r="H14" s="1"/>
  <c r="D4" i="1"/>
  <c r="H4" s="1"/>
  <c r="D5"/>
  <c r="S20"/>
  <c r="I29"/>
  <c r="J29" s="1"/>
  <c r="L29" l="1"/>
  <c r="K29"/>
  <c r="H5"/>
  <c r="A7"/>
  <c r="N6"/>
  <c r="F6"/>
  <c r="E6"/>
  <c r="C6"/>
  <c r="B6"/>
  <c r="I14" i="4"/>
  <c r="J14" s="1"/>
  <c r="I11"/>
  <c r="J11" s="1"/>
  <c r="I9"/>
  <c r="J9" s="1"/>
  <c r="I8"/>
  <c r="J8" s="1"/>
  <c r="I6"/>
  <c r="J6" s="1"/>
  <c r="I5"/>
  <c r="J5" s="1"/>
  <c r="I4"/>
  <c r="J4" s="1"/>
  <c r="L4" s="1"/>
  <c r="I15"/>
  <c r="J15" s="1"/>
  <c r="U17"/>
  <c r="I13"/>
  <c r="J13" s="1"/>
  <c r="I12"/>
  <c r="J12" s="1"/>
  <c r="I10"/>
  <c r="J10" s="1"/>
  <c r="I7"/>
  <c r="J7" s="1"/>
  <c r="I3"/>
  <c r="U15" i="1"/>
  <c r="I4"/>
  <c r="I6"/>
  <c r="I8"/>
  <c r="I10"/>
  <c r="I12"/>
  <c r="I14"/>
  <c r="I16"/>
  <c r="I18"/>
  <c r="I20"/>
  <c r="I22"/>
  <c r="I24"/>
  <c r="I26"/>
  <c r="I28"/>
  <c r="I5"/>
  <c r="J5" s="1"/>
  <c r="I7"/>
  <c r="I9"/>
  <c r="I11"/>
  <c r="I13"/>
  <c r="I15"/>
  <c r="I17"/>
  <c r="I19"/>
  <c r="I21"/>
  <c r="I23"/>
  <c r="I25"/>
  <c r="I27"/>
  <c r="I3"/>
  <c r="U19"/>
  <c r="J4"/>
  <c r="K4" s="1"/>
  <c r="K12" i="4" l="1"/>
  <c r="L12"/>
  <c r="K6"/>
  <c r="L6"/>
  <c r="M6" s="1"/>
  <c r="K10"/>
  <c r="L10"/>
  <c r="K13"/>
  <c r="L13"/>
  <c r="M13" s="1"/>
  <c r="K15"/>
  <c r="L15"/>
  <c r="K5"/>
  <c r="L5"/>
  <c r="M5" s="1"/>
  <c r="K8"/>
  <c r="L8"/>
  <c r="K11"/>
  <c r="L11"/>
  <c r="M11" s="1"/>
  <c r="K7"/>
  <c r="L7"/>
  <c r="M7" s="1"/>
  <c r="K9"/>
  <c r="L9"/>
  <c r="K14"/>
  <c r="L14"/>
  <c r="M14" s="1"/>
  <c r="A8" i="1"/>
  <c r="B7"/>
  <c r="G7" s="1"/>
  <c r="C7"/>
  <c r="D7"/>
  <c r="F7"/>
  <c r="E7"/>
  <c r="N7"/>
  <c r="J7"/>
  <c r="K7" s="1"/>
  <c r="D6"/>
  <c r="H6" s="1"/>
  <c r="G6"/>
  <c r="J6" s="1"/>
  <c r="K6" s="1"/>
  <c r="K4" i="4"/>
  <c r="M4"/>
  <c r="M12"/>
  <c r="M10"/>
  <c r="M15"/>
  <c r="M8"/>
  <c r="M9"/>
  <c r="K5" i="1"/>
  <c r="L5"/>
  <c r="L4"/>
  <c r="L6" l="1"/>
  <c r="A9"/>
  <c r="C8"/>
  <c r="F8"/>
  <c r="E8"/>
  <c r="N8"/>
  <c r="B8"/>
  <c r="H7"/>
  <c r="L7" s="1"/>
  <c r="M7" s="1"/>
  <c r="O7" s="1"/>
  <c r="P7" s="1"/>
  <c r="M5"/>
  <c r="O5" s="1"/>
  <c r="P5" s="1"/>
  <c r="Q5" s="1"/>
  <c r="O14" i="4"/>
  <c r="P14" s="1"/>
  <c r="O11"/>
  <c r="P11" s="1"/>
  <c r="O9"/>
  <c r="P9" s="1"/>
  <c r="O8"/>
  <c r="P8" s="1"/>
  <c r="O6"/>
  <c r="P6" s="1"/>
  <c r="O5"/>
  <c r="P5" s="1"/>
  <c r="O4"/>
  <c r="P4" s="1"/>
  <c r="O15"/>
  <c r="P15" s="1"/>
  <c r="O13"/>
  <c r="P13" s="1"/>
  <c r="O12"/>
  <c r="P12" s="1"/>
  <c r="O10"/>
  <c r="P10" s="1"/>
  <c r="O7"/>
  <c r="P7" s="1"/>
  <c r="M4" i="1"/>
  <c r="O4" s="1"/>
  <c r="P4" s="1"/>
  <c r="Q4" s="1"/>
  <c r="M6" l="1"/>
  <c r="O6" s="1"/>
  <c r="P6" s="1"/>
  <c r="Q6" s="1"/>
  <c r="A10"/>
  <c r="B9"/>
  <c r="G9" s="1"/>
  <c r="J9" s="1"/>
  <c r="C9"/>
  <c r="D9"/>
  <c r="F9"/>
  <c r="E9"/>
  <c r="N9"/>
  <c r="G8"/>
  <c r="J8" s="1"/>
  <c r="D8"/>
  <c r="H8" s="1"/>
  <c r="A11" l="1"/>
  <c r="C10"/>
  <c r="F10"/>
  <c r="E10"/>
  <c r="N10"/>
  <c r="B10"/>
  <c r="H9"/>
  <c r="L8"/>
  <c r="K8"/>
  <c r="K9"/>
  <c r="L9"/>
  <c r="M8" l="1"/>
  <c r="O8" s="1"/>
  <c r="P8" s="1"/>
  <c r="M9"/>
  <c r="O9" s="1"/>
  <c r="P9" s="1"/>
  <c r="A12"/>
  <c r="B11"/>
  <c r="G11" s="1"/>
  <c r="J11" s="1"/>
  <c r="K11" s="1"/>
  <c r="F11"/>
  <c r="E11"/>
  <c r="N11"/>
  <c r="C11"/>
  <c r="D10"/>
  <c r="G10"/>
  <c r="J10" s="1"/>
  <c r="H10"/>
  <c r="L10" l="1"/>
  <c r="K10"/>
  <c r="A13"/>
  <c r="C12"/>
  <c r="F12"/>
  <c r="E12"/>
  <c r="N12"/>
  <c r="B12"/>
  <c r="D11"/>
  <c r="H11" s="1"/>
  <c r="L11" s="1"/>
  <c r="M11" l="1"/>
  <c r="O11" s="1"/>
  <c r="P11" s="1"/>
  <c r="M10"/>
  <c r="O10" s="1"/>
  <c r="P10" s="1"/>
  <c r="A14"/>
  <c r="B13"/>
  <c r="G13" s="1"/>
  <c r="J13" s="1"/>
  <c r="K13" s="1"/>
  <c r="C13"/>
  <c r="F13"/>
  <c r="E13"/>
  <c r="N13"/>
  <c r="D12"/>
  <c r="G12"/>
  <c r="J12" s="1"/>
  <c r="H12"/>
  <c r="L12" l="1"/>
  <c r="K12"/>
  <c r="A15"/>
  <c r="C14"/>
  <c r="E14"/>
  <c r="N14"/>
  <c r="B14"/>
  <c r="F14"/>
  <c r="D13"/>
  <c r="H13"/>
  <c r="L13" s="1"/>
  <c r="M12" l="1"/>
  <c r="O12" s="1"/>
  <c r="P12" s="1"/>
  <c r="M13"/>
  <c r="O13" s="1"/>
  <c r="P13" s="1"/>
  <c r="D14"/>
  <c r="G14"/>
  <c r="J14" s="1"/>
  <c r="A16"/>
  <c r="B15"/>
  <c r="G15" s="1"/>
  <c r="J15" s="1"/>
  <c r="K15" s="1"/>
  <c r="F15"/>
  <c r="E15"/>
  <c r="N15"/>
  <c r="C15"/>
  <c r="H14"/>
  <c r="A17" l="1"/>
  <c r="N16"/>
  <c r="C16"/>
  <c r="F16"/>
  <c r="E16"/>
  <c r="B16"/>
  <c r="D15"/>
  <c r="H15" s="1"/>
  <c r="L15" s="1"/>
  <c r="K14"/>
  <c r="L14"/>
  <c r="M15" l="1"/>
  <c r="O15" s="1"/>
  <c r="P15" s="1"/>
  <c r="M14"/>
  <c r="O14" s="1"/>
  <c r="P14" s="1"/>
  <c r="Q14" s="1"/>
  <c r="D16"/>
  <c r="G16"/>
  <c r="J16" s="1"/>
  <c r="A18"/>
  <c r="F17"/>
  <c r="E17"/>
  <c r="N17"/>
  <c r="B17"/>
  <c r="C17"/>
  <c r="H16"/>
  <c r="G17" l="1"/>
  <c r="J17" s="1"/>
  <c r="K17" s="1"/>
  <c r="D17"/>
  <c r="H17" s="1"/>
  <c r="A19"/>
  <c r="C18"/>
  <c r="E18"/>
  <c r="N18"/>
  <c r="B18"/>
  <c r="F18"/>
  <c r="K16"/>
  <c r="L16"/>
  <c r="M16" s="1"/>
  <c r="O16" s="1"/>
  <c r="P16" s="1"/>
  <c r="L17" l="1"/>
  <c r="M17" s="1"/>
  <c r="O17" s="1"/>
  <c r="P17" s="1"/>
  <c r="Q17" s="1"/>
  <c r="D18"/>
  <c r="H18" s="1"/>
  <c r="G18"/>
  <c r="J18" s="1"/>
  <c r="A20"/>
  <c r="F19"/>
  <c r="E19"/>
  <c r="N19"/>
  <c r="B19"/>
  <c r="G19" s="1"/>
  <c r="J19" s="1"/>
  <c r="K19" s="1"/>
  <c r="C19"/>
  <c r="D19"/>
  <c r="A21" l="1"/>
  <c r="F20"/>
  <c r="E20"/>
  <c r="N20"/>
  <c r="B20"/>
  <c r="C20"/>
  <c r="L18"/>
  <c r="K18"/>
  <c r="H19"/>
  <c r="L19" s="1"/>
  <c r="M18" l="1"/>
  <c r="O18" s="1"/>
  <c r="P18" s="1"/>
  <c r="Q18" s="1"/>
  <c r="M19"/>
  <c r="O19" s="1"/>
  <c r="P19" s="1"/>
  <c r="D20"/>
  <c r="H20" s="1"/>
  <c r="G20"/>
  <c r="J20" s="1"/>
  <c r="A22"/>
  <c r="B21"/>
  <c r="G21" s="1"/>
  <c r="J21" s="1"/>
  <c r="K21" s="1"/>
  <c r="C21"/>
  <c r="F21"/>
  <c r="E21"/>
  <c r="N21"/>
  <c r="D21" l="1"/>
  <c r="A23"/>
  <c r="F22"/>
  <c r="E22"/>
  <c r="N22"/>
  <c r="B22"/>
  <c r="C22"/>
  <c r="H21"/>
  <c r="L21" s="1"/>
  <c r="L20"/>
  <c r="M20" s="1"/>
  <c r="O20" s="1"/>
  <c r="P20" s="1"/>
  <c r="K20"/>
  <c r="M21" l="1"/>
  <c r="O21" s="1"/>
  <c r="P21" s="1"/>
  <c r="D22"/>
  <c r="H22" s="1"/>
  <c r="G22"/>
  <c r="J22" s="1"/>
  <c r="A24"/>
  <c r="F23"/>
  <c r="E23"/>
  <c r="N23"/>
  <c r="B23"/>
  <c r="G23" s="1"/>
  <c r="J23" s="1"/>
  <c r="K23" s="1"/>
  <c r="C23"/>
  <c r="D23" l="1"/>
  <c r="A25"/>
  <c r="C24"/>
  <c r="F24"/>
  <c r="E24"/>
  <c r="N24"/>
  <c r="B24"/>
  <c r="D24" s="1"/>
  <c r="L22"/>
  <c r="K22"/>
  <c r="H23"/>
  <c r="L23" s="1"/>
  <c r="M22" l="1"/>
  <c r="O22" s="1"/>
  <c r="P22" s="1"/>
  <c r="M23"/>
  <c r="O23" s="1"/>
  <c r="P23" s="1"/>
  <c r="A26"/>
  <c r="B25"/>
  <c r="G25" s="1"/>
  <c r="J25" s="1"/>
  <c r="C25"/>
  <c r="D25"/>
  <c r="F25"/>
  <c r="E25"/>
  <c r="N25"/>
  <c r="G24"/>
  <c r="J24" s="1"/>
  <c r="K24" s="1"/>
  <c r="H24"/>
  <c r="A27" l="1"/>
  <c r="E26"/>
  <c r="B26"/>
  <c r="C26"/>
  <c r="F26"/>
  <c r="N26"/>
  <c r="L24"/>
  <c r="M24" s="1"/>
  <c r="O24" s="1"/>
  <c r="P24" s="1"/>
  <c r="H25"/>
  <c r="L25" s="1"/>
  <c r="K25"/>
  <c r="M25" l="1"/>
  <c r="O25" s="1"/>
  <c r="P25" s="1"/>
  <c r="D26"/>
  <c r="G26"/>
  <c r="J26" s="1"/>
  <c r="A28"/>
  <c r="B27"/>
  <c r="G27" s="1"/>
  <c r="J27" s="1"/>
  <c r="K27" s="1"/>
  <c r="C27"/>
  <c r="F27"/>
  <c r="E27"/>
  <c r="N27"/>
  <c r="H26"/>
  <c r="E28" l="1"/>
  <c r="N28"/>
  <c r="B28"/>
  <c r="C28"/>
  <c r="F28"/>
  <c r="D27"/>
  <c r="H27" s="1"/>
  <c r="L27" s="1"/>
  <c r="L26"/>
  <c r="M26" s="1"/>
  <c r="O26" s="1"/>
  <c r="P26" s="1"/>
  <c r="K26"/>
  <c r="M27" l="1"/>
  <c r="O27" s="1"/>
  <c r="P27" s="1"/>
  <c r="D28"/>
  <c r="H28" s="1"/>
  <c r="G28"/>
  <c r="J28" s="1"/>
  <c r="K28" s="1"/>
  <c r="L28" l="1"/>
  <c r="M28" s="1"/>
  <c r="O28" s="1"/>
  <c r="P28" s="1"/>
  <c r="M29"/>
  <c r="O29" s="1"/>
  <c r="P29" s="1"/>
  <c r="Q29" s="1"/>
</calcChain>
</file>

<file path=xl/sharedStrings.xml><?xml version="1.0" encoding="utf-8"?>
<sst xmlns="http://schemas.openxmlformats.org/spreadsheetml/2006/main" count="51" uniqueCount="30">
  <si>
    <t>STA</t>
  </si>
  <si>
    <t>W_rib</t>
  </si>
  <si>
    <t>Atot</t>
  </si>
  <si>
    <t>P</t>
  </si>
  <si>
    <t>Weight</t>
  </si>
  <si>
    <t>Wing Area</t>
  </si>
  <si>
    <t>Wing Loading (psi) 1G</t>
  </si>
  <si>
    <t>Wing Loading (psf) 1 G</t>
  </si>
  <si>
    <t>H_rib</t>
  </si>
  <si>
    <t>P_cap</t>
  </si>
  <si>
    <t>A_rectangle</t>
  </si>
  <si>
    <t>A_triangle</t>
  </si>
  <si>
    <t>No Rods (.022X.22)</t>
  </si>
  <si>
    <t>V_tot 9G</t>
  </si>
  <si>
    <t>Dist_M</t>
  </si>
  <si>
    <t>V_1G</t>
  </si>
  <si>
    <t>M_1G</t>
  </si>
  <si>
    <t>M_9G</t>
  </si>
  <si>
    <t>dist_tri</t>
  </si>
  <si>
    <t>dist_rect</t>
  </si>
  <si>
    <t>Wing</t>
  </si>
  <si>
    <t>V_tot 8G</t>
  </si>
  <si>
    <t>M_8G</t>
  </si>
  <si>
    <t>main ribs</t>
  </si>
  <si>
    <t>false ribs</t>
  </si>
  <si>
    <t>fat/skinny ratio =</t>
  </si>
  <si>
    <t>rod_count</t>
  </si>
  <si>
    <t>rods_rounded</t>
  </si>
  <si>
    <t>Wing Loading (psi) 8G</t>
  </si>
  <si>
    <t>Wing Loading (psf) 8 G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</si>
</sst>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0.000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1" fontId="0" fillId="2" borderId="0" xfId="0" applyNumberFormat="1" applyFill="1"/>
    <xf numFmtId="0" fontId="0" fillId="4" borderId="0" xfId="0" applyFill="1"/>
    <xf numFmtId="2" fontId="0" fillId="4" borderId="0" xfId="0" applyNumberFormat="1" applyFill="1"/>
    <xf numFmtId="2" fontId="0" fillId="5" borderId="0" xfId="0" applyNumberFormat="1" applyFill="1"/>
    <xf numFmtId="166" fontId="0" fillId="0" borderId="0" xfId="0" applyNumberFormat="1" applyAlignment="1">
      <alignment horizontal="left"/>
    </xf>
    <xf numFmtId="0" fontId="0" fillId="6" borderId="0" xfId="0" applyFill="1"/>
    <xf numFmtId="2" fontId="1" fillId="2" borderId="0" xfId="0" applyNumberFormat="1" applyFont="1" applyFill="1"/>
    <xf numFmtId="165" fontId="1" fillId="2" borderId="0" xfId="0" applyNumberFormat="1" applyFont="1" applyFill="1"/>
    <xf numFmtId="1" fontId="1" fillId="2" borderId="0" xfId="0" applyNumberFormat="1" applyFont="1" applyFill="1"/>
    <xf numFmtId="164" fontId="1" fillId="2" borderId="0" xfId="0" applyNumberFormat="1" applyFont="1" applyFill="1"/>
    <xf numFmtId="0" fontId="1" fillId="2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abSelected="1" workbookViewId="0">
      <selection activeCell="R21" sqref="R21"/>
    </sheetView>
  </sheetViews>
  <sheetFormatPr defaultRowHeight="15"/>
  <cols>
    <col min="3" max="3" width="11.7109375" customWidth="1"/>
    <col min="4" max="4" width="11.140625" customWidth="1"/>
    <col min="7" max="7" width="6" bestFit="1" customWidth="1"/>
    <col min="10" max="10" width="9.28515625" bestFit="1" customWidth="1"/>
    <col min="11" max="11" width="9.5703125" bestFit="1" customWidth="1"/>
    <col min="15" max="18" width="13.5703125" customWidth="1"/>
    <col min="20" max="20" width="13.140625" customWidth="1"/>
  </cols>
  <sheetData>
    <row r="1" spans="1:24">
      <c r="A1" t="s">
        <v>20</v>
      </c>
    </row>
    <row r="2" spans="1:24" ht="30">
      <c r="A2" s="2" t="s">
        <v>0</v>
      </c>
      <c r="B2" s="2" t="s">
        <v>1</v>
      </c>
      <c r="C2" t="s">
        <v>10</v>
      </c>
      <c r="D2" t="s">
        <v>11</v>
      </c>
      <c r="E2" s="6" t="s">
        <v>19</v>
      </c>
      <c r="F2" t="s">
        <v>18</v>
      </c>
      <c r="G2" t="s">
        <v>2</v>
      </c>
      <c r="H2" t="s">
        <v>14</v>
      </c>
      <c r="I2" t="s">
        <v>3</v>
      </c>
      <c r="J2" t="s">
        <v>15</v>
      </c>
      <c r="K2" t="s">
        <v>21</v>
      </c>
      <c r="L2" t="s">
        <v>16</v>
      </c>
      <c r="M2" t="s">
        <v>22</v>
      </c>
      <c r="N2" s="2" t="s">
        <v>8</v>
      </c>
      <c r="O2" t="s">
        <v>9</v>
      </c>
      <c r="P2" s="6" t="s">
        <v>12</v>
      </c>
      <c r="Q2" t="s">
        <v>27</v>
      </c>
    </row>
    <row r="3" spans="1:24">
      <c r="A3" s="5">
        <v>256.5</v>
      </c>
      <c r="B3" s="5">
        <v>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 s="3">
        <f>$S$17</f>
        <v>1.2804878048780487E-2</v>
      </c>
      <c r="J3">
        <v>0</v>
      </c>
      <c r="K3">
        <v>0</v>
      </c>
      <c r="L3" s="5">
        <f>J3*H3</f>
        <v>0</v>
      </c>
      <c r="M3">
        <v>0</v>
      </c>
      <c r="N3" s="4">
        <v>3.5619999999999998</v>
      </c>
      <c r="O3" s="1">
        <f>M3/N3</f>
        <v>0</v>
      </c>
      <c r="P3" s="4">
        <f>O3/(0.092*0.22*150000)</f>
        <v>0</v>
      </c>
      <c r="Q3" s="1">
        <v>0</v>
      </c>
      <c r="R3" s="1"/>
    </row>
    <row r="4" spans="1:24">
      <c r="A4" s="5">
        <v>235.125</v>
      </c>
      <c r="B4" s="5">
        <f>$B$3+(A4-$A$3)*(($B$15-$B$3)/($A$15-$A$3))</f>
        <v>25.275201612903224</v>
      </c>
      <c r="C4" s="5">
        <f>$B$3*($A$3-A4)</f>
        <v>470.25</v>
      </c>
      <c r="D4" s="5">
        <f>($A$3-A4)*(B4-$B$3)/2</f>
        <v>35.00371723790321</v>
      </c>
      <c r="E4" s="5">
        <f>($A$3-A4)/2</f>
        <v>10.6875</v>
      </c>
      <c r="F4" s="5">
        <f>($A$3-A4)/3</f>
        <v>7.125</v>
      </c>
      <c r="G4" s="1">
        <f>($A$3-A4)*($B$3+B4)/2</f>
        <v>505.25371723790323</v>
      </c>
      <c r="H4" s="4">
        <f>(C4*E4+D4*F4)/(C4+D4)</f>
        <v>10.440691835298633</v>
      </c>
      <c r="I4" s="3">
        <f>$S$17</f>
        <v>1.2804878048780487E-2</v>
      </c>
      <c r="J4" s="5">
        <f>I4*G4</f>
        <v>6.4697122329243699</v>
      </c>
      <c r="K4" s="5">
        <f>J4*8</f>
        <v>51.757697863394959</v>
      </c>
      <c r="L4" s="5">
        <f>H4*J4</f>
        <v>67.548271687025164</v>
      </c>
      <c r="M4" s="5">
        <f>L4*8</f>
        <v>540.38617349620131</v>
      </c>
      <c r="N4" s="4">
        <f>$N$3+(A4-$A$3)*(($N$15-$N$3)/($A$15-$A$3))</f>
        <v>4.2461723790322576</v>
      </c>
      <c r="O4" s="1">
        <f t="shared" ref="O4:O15" si="0">M4/N4</f>
        <v>127.26430423895329</v>
      </c>
      <c r="P4" s="4">
        <f t="shared" ref="P4:P15" si="1">O4/(0.092*0.22*150000)</f>
        <v>4.1918413780946406E-2</v>
      </c>
      <c r="Q4" s="1">
        <v>0</v>
      </c>
      <c r="R4" s="1"/>
      <c r="X4" s="1"/>
    </row>
    <row r="5" spans="1:24">
      <c r="A5" s="5">
        <v>213.75</v>
      </c>
      <c r="B5" s="5">
        <f>$B$3+(A5-$A$3)*(($B$15-$B$3)/($A$15-$A$3))</f>
        <v>28.550403225806452</v>
      </c>
      <c r="C5" s="5">
        <f t="shared" ref="C5:C15" si="2">$B$3*($A$3-A5)</f>
        <v>940.5</v>
      </c>
      <c r="D5" s="5">
        <f t="shared" ref="D5:D15" si="3">($A$3-A5)*(B5-$B$3)/2</f>
        <v>140.0148689516129</v>
      </c>
      <c r="E5" s="5">
        <f t="shared" ref="E5:E15" si="4">($A$3-A5)/2</f>
        <v>21.375</v>
      </c>
      <c r="F5" s="5">
        <f t="shared" ref="F5:F15" si="5">($A$3-A5)/3</f>
        <v>14.25</v>
      </c>
      <c r="G5" s="1">
        <f t="shared" ref="G5:G15" si="6">($A$3-A5)*($B$3+B5)/2</f>
        <v>1080.5148689516129</v>
      </c>
      <c r="H5" s="4">
        <f t="shared" ref="H5:H15" si="7">(C5*E5+D5*F5)/(C5+D5)</f>
        <v>20.451730945638737</v>
      </c>
      <c r="I5" s="3">
        <f>$S$17</f>
        <v>1.2804878048780487E-2</v>
      </c>
      <c r="J5" s="5">
        <f t="shared" ref="J5:J15" si="8">I5*G5</f>
        <v>13.835861126819433</v>
      </c>
      <c r="K5" s="5">
        <f t="shared" ref="K5:K15" si="9">J5*8</f>
        <v>110.68688901455546</v>
      </c>
      <c r="L5" s="5">
        <f t="shared" ref="L5:L15" si="10">H5*J5</f>
        <v>282.96730916693303</v>
      </c>
      <c r="M5" s="5">
        <f t="shared" ref="M5:M15" si="11">L5*8</f>
        <v>2263.7384733354643</v>
      </c>
      <c r="N5" s="4">
        <f>$N$3+(A5-$A$3)*(($N$15-$N$3)/($A$15-$A$3))</f>
        <v>4.9303447580645159</v>
      </c>
      <c r="O5" s="1">
        <f t="shared" si="0"/>
        <v>459.14405268164865</v>
      </c>
      <c r="P5" s="4">
        <f t="shared" si="1"/>
        <v>0.15123321893334934</v>
      </c>
      <c r="Q5" s="1">
        <v>1</v>
      </c>
      <c r="R5" s="1"/>
    </row>
    <row r="6" spans="1:24">
      <c r="A6" s="5">
        <v>192.375</v>
      </c>
      <c r="B6" s="5">
        <f>$B$3+(A6-$A$3)*(($B$15-$B$3)/($A$15-$A$3))</f>
        <v>31.82560483870968</v>
      </c>
      <c r="C6" s="5">
        <f t="shared" si="2"/>
        <v>1410.75</v>
      </c>
      <c r="D6" s="5">
        <f t="shared" si="3"/>
        <v>315.03345514112908</v>
      </c>
      <c r="E6" s="5">
        <f t="shared" si="4"/>
        <v>32.0625</v>
      </c>
      <c r="F6" s="5">
        <f t="shared" si="5"/>
        <v>21.375</v>
      </c>
      <c r="G6" s="1">
        <f t="shared" si="6"/>
        <v>1725.783455141129</v>
      </c>
      <c r="H6" s="4">
        <f t="shared" si="7"/>
        <v>30.111548365951869</v>
      </c>
      <c r="I6" s="3">
        <f>$S$17</f>
        <v>1.2804878048780487E-2</v>
      </c>
      <c r="J6" s="5">
        <f t="shared" si="8"/>
        <v>22.098446681685186</v>
      </c>
      <c r="K6" s="5">
        <f t="shared" si="9"/>
        <v>176.78757345348149</v>
      </c>
      <c r="L6" s="5">
        <f t="shared" si="10"/>
        <v>665.41844606797201</v>
      </c>
      <c r="M6" s="5">
        <f t="shared" si="11"/>
        <v>5323.3475685437761</v>
      </c>
      <c r="N6" s="4">
        <f>$N$3+(A6-$A$3)*(($N$15-$N$3)/($A$15-$A$3))</f>
        <v>5.6145171370967741</v>
      </c>
      <c r="O6" s="1">
        <f t="shared" si="0"/>
        <v>948.13987357360531</v>
      </c>
      <c r="P6" s="4">
        <f t="shared" si="1"/>
        <v>0.31229903609143783</v>
      </c>
      <c r="Q6" s="1">
        <v>1</v>
      </c>
      <c r="R6" s="1"/>
    </row>
    <row r="7" spans="1:24">
      <c r="A7" s="5">
        <v>171</v>
      </c>
      <c r="B7" s="5">
        <f>$B$3+(A7-$A$3)*(($B$15-$B$3)/($A$15-$A$3))</f>
        <v>35.100806451612904</v>
      </c>
      <c r="C7" s="5">
        <f t="shared" si="2"/>
        <v>1881</v>
      </c>
      <c r="D7" s="5">
        <f t="shared" si="3"/>
        <v>560.05947580645159</v>
      </c>
      <c r="E7" s="5">
        <f t="shared" si="4"/>
        <v>42.75</v>
      </c>
      <c r="F7" s="5">
        <f t="shared" si="5"/>
        <v>28.5</v>
      </c>
      <c r="G7" s="1">
        <f t="shared" si="6"/>
        <v>2441.0594758064517</v>
      </c>
      <c r="H7" s="4">
        <f t="shared" si="7"/>
        <v>39.480580467481104</v>
      </c>
      <c r="I7" s="3">
        <f>$S$17</f>
        <v>1.2804878048780487E-2</v>
      </c>
      <c r="J7" s="5">
        <f t="shared" si="8"/>
        <v>31.257468897521637</v>
      </c>
      <c r="K7" s="5">
        <f t="shared" si="9"/>
        <v>250.05975118017309</v>
      </c>
      <c r="L7" s="5">
        <f t="shared" si="10"/>
        <v>1234.063016018391</v>
      </c>
      <c r="M7" s="5">
        <f t="shared" si="11"/>
        <v>9872.5041281471276</v>
      </c>
      <c r="N7" s="4">
        <f>$N$3+(A7-$A$3)*(($N$15-$N$3)/($A$15-$A$3))</f>
        <v>6.2986895161290324</v>
      </c>
      <c r="O7" s="1">
        <f t="shared" si="0"/>
        <v>1567.3901853499272</v>
      </c>
      <c r="P7" s="4">
        <f t="shared" si="1"/>
        <v>0.51626817699272964</v>
      </c>
      <c r="Q7" s="1">
        <v>1</v>
      </c>
      <c r="R7" s="1"/>
      <c r="S7" t="s">
        <v>4</v>
      </c>
      <c r="U7" t="s">
        <v>5</v>
      </c>
    </row>
    <row r="8" spans="1:24">
      <c r="A8" s="5">
        <v>149.625</v>
      </c>
      <c r="B8" s="5">
        <f>$B$3+(A8-$A$3)*(($B$15-$B$3)/($A$15-$A$3))</f>
        <v>38.376008064516128</v>
      </c>
      <c r="C8" s="5">
        <f t="shared" si="2"/>
        <v>2351.25</v>
      </c>
      <c r="D8" s="5">
        <f t="shared" si="3"/>
        <v>875.09293094758061</v>
      </c>
      <c r="E8" s="5">
        <f t="shared" si="4"/>
        <v>53.4375</v>
      </c>
      <c r="F8" s="5">
        <f t="shared" si="5"/>
        <v>35.625</v>
      </c>
      <c r="G8" s="1">
        <f t="shared" si="6"/>
        <v>3226.3429309475805</v>
      </c>
      <c r="H8" s="4">
        <f t="shared" si="7"/>
        <v>48.606149716995311</v>
      </c>
      <c r="I8" s="3">
        <f>$S$17</f>
        <v>1.2804878048780487E-2</v>
      </c>
      <c r="J8" s="5">
        <f t="shared" si="8"/>
        <v>41.31292777432877</v>
      </c>
      <c r="K8" s="5">
        <f t="shared" si="9"/>
        <v>330.50342219463016</v>
      </c>
      <c r="L8" s="5">
        <f t="shared" si="10"/>
        <v>2008.0623526464381</v>
      </c>
      <c r="M8" s="5">
        <f t="shared" si="11"/>
        <v>16064.498821171504</v>
      </c>
      <c r="N8" s="4">
        <f>$N$3+(A8-$A$3)*(($N$15-$N$3)/($A$15-$A$3))</f>
        <v>6.9828618951612906</v>
      </c>
      <c r="O8" s="1">
        <f t="shared" si="0"/>
        <v>2300.5608677873538</v>
      </c>
      <c r="P8" s="4">
        <f t="shared" si="1"/>
        <v>0.75776049663615075</v>
      </c>
      <c r="Q8" s="1">
        <v>1</v>
      </c>
      <c r="R8" s="1"/>
      <c r="S8">
        <v>145.4</v>
      </c>
      <c r="U8" s="1">
        <f>G15</f>
        <v>10168</v>
      </c>
    </row>
    <row r="9" spans="1:24">
      <c r="A9" s="5">
        <v>128.25</v>
      </c>
      <c r="B9" s="5">
        <f>$B$3+(A9-$A$3)*(($B$15-$B$3)/($A$15-$A$3))</f>
        <v>41.651209677419359</v>
      </c>
      <c r="C9" s="5">
        <f t="shared" si="2"/>
        <v>2821.5</v>
      </c>
      <c r="D9" s="5">
        <f t="shared" si="3"/>
        <v>1260.1338205645163</v>
      </c>
      <c r="E9" s="5">
        <f t="shared" si="4"/>
        <v>64.125</v>
      </c>
      <c r="F9" s="5">
        <f t="shared" si="5"/>
        <v>42.75</v>
      </c>
      <c r="G9" s="1">
        <f t="shared" si="6"/>
        <v>4081.6338205645166</v>
      </c>
      <c r="H9" s="4">
        <f t="shared" si="7"/>
        <v>57.525838586044152</v>
      </c>
      <c r="I9" s="3">
        <f>$S$17</f>
        <v>1.2804878048780487E-2</v>
      </c>
      <c r="J9" s="5">
        <f t="shared" si="8"/>
        <v>52.264823312106614</v>
      </c>
      <c r="K9" s="5">
        <f t="shared" si="9"/>
        <v>418.11858649685291</v>
      </c>
      <c r="L9" s="5">
        <f t="shared" si="10"/>
        <v>3006.5777895803626</v>
      </c>
      <c r="M9" s="5">
        <f t="shared" si="11"/>
        <v>24052.622316642901</v>
      </c>
      <c r="N9" s="4">
        <f>$N$3+(A9-$A$3)*(($N$15-$N$3)/($A$15-$A$3))</f>
        <v>7.6670342741935489</v>
      </c>
      <c r="O9" s="1">
        <f t="shared" si="0"/>
        <v>3137.1481405269783</v>
      </c>
      <c r="P9" s="4">
        <f t="shared" si="1"/>
        <v>1.0333162518204804</v>
      </c>
      <c r="Q9" s="1">
        <v>2</v>
      </c>
      <c r="R9" s="1"/>
      <c r="S9">
        <v>25</v>
      </c>
    </row>
    <row r="10" spans="1:24">
      <c r="A10" s="5">
        <v>106.825</v>
      </c>
      <c r="B10" s="5">
        <f>$B$3+(A10-$A$3)*(($B$15-$B$3)/($A$15-$A$3))</f>
        <v>44.934072580645164</v>
      </c>
      <c r="C10" s="5">
        <f t="shared" si="2"/>
        <v>3292.8500000000004</v>
      </c>
      <c r="D10" s="5">
        <f t="shared" si="3"/>
        <v>1716.3286567540326</v>
      </c>
      <c r="E10" s="5">
        <f t="shared" si="4"/>
        <v>74.837500000000006</v>
      </c>
      <c r="F10" s="5">
        <f t="shared" si="5"/>
        <v>49.891666666666673</v>
      </c>
      <c r="G10" s="1">
        <f t="shared" si="6"/>
        <v>5009.178656754033</v>
      </c>
      <c r="H10" s="4">
        <f t="shared" si="7"/>
        <v>66.290140931686324</v>
      </c>
      <c r="I10" s="3">
        <f>$S$17</f>
        <v>1.2804878048780487E-2</v>
      </c>
      <c r="J10" s="5">
        <f t="shared" si="8"/>
        <v>64.14192182428944</v>
      </c>
      <c r="K10" s="5">
        <f t="shared" si="9"/>
        <v>513.13537459431552</v>
      </c>
      <c r="L10" s="5">
        <f t="shared" si="10"/>
        <v>4251.9770373613537</v>
      </c>
      <c r="M10" s="5">
        <f t="shared" si="11"/>
        <v>34015.81629889083</v>
      </c>
      <c r="N10" s="4">
        <f>$N$3+(A10-$A$3)*(($N$15-$N$3)/($A$15-$A$3))</f>
        <v>8.3528070564516135</v>
      </c>
      <c r="O10" s="1">
        <f t="shared" si="0"/>
        <v>4072.3814244718365</v>
      </c>
      <c r="P10" s="4">
        <f t="shared" si="1"/>
        <v>1.3413641055572585</v>
      </c>
      <c r="Q10" s="1">
        <v>2</v>
      </c>
      <c r="R10" s="1"/>
      <c r="S10">
        <v>165</v>
      </c>
    </row>
    <row r="11" spans="1:24">
      <c r="A11" s="5">
        <v>85.5</v>
      </c>
      <c r="B11" s="5">
        <f>$B$3+(A11-$A$3)*(($B$15-$B$3)/($A$15-$A$3))</f>
        <v>48.201612903225808</v>
      </c>
      <c r="C11" s="5">
        <f t="shared" si="2"/>
        <v>3762</v>
      </c>
      <c r="D11" s="5">
        <f t="shared" si="3"/>
        <v>2240.2379032258063</v>
      </c>
      <c r="E11" s="5">
        <f t="shared" si="4"/>
        <v>85.5</v>
      </c>
      <c r="F11" s="5">
        <f t="shared" si="5"/>
        <v>57</v>
      </c>
      <c r="G11" s="1">
        <f t="shared" si="6"/>
        <v>6002.2379032258068</v>
      </c>
      <c r="H11" s="4">
        <f t="shared" si="7"/>
        <v>74.862837449741519</v>
      </c>
      <c r="I11" s="3">
        <f>$S$17</f>
        <v>1.2804878048780487E-2</v>
      </c>
      <c r="J11" s="5">
        <f t="shared" si="8"/>
        <v>76.857924370574352</v>
      </c>
      <c r="K11" s="5">
        <f t="shared" si="9"/>
        <v>614.86339496459482</v>
      </c>
      <c r="L11" s="5">
        <f t="shared" si="10"/>
        <v>5753.8022988788352</v>
      </c>
      <c r="M11" s="5">
        <f t="shared" si="11"/>
        <v>46030.418391030682</v>
      </c>
      <c r="N11" s="4">
        <f>$N$3+(A11-$A$3)*(($N$15-$N$3)/($A$15-$A$3))</f>
        <v>9.0353790322580654</v>
      </c>
      <c r="O11" s="1">
        <f t="shared" si="0"/>
        <v>5094.4645738372583</v>
      </c>
      <c r="P11" s="4">
        <f t="shared" si="1"/>
        <v>1.6780186343337478</v>
      </c>
      <c r="Q11" s="1">
        <v>2</v>
      </c>
      <c r="R11" s="1"/>
      <c r="S11">
        <v>-75</v>
      </c>
    </row>
    <row r="12" spans="1:24">
      <c r="A12" s="5">
        <v>64.125</v>
      </c>
      <c r="B12" s="5">
        <f>$B$3+(A12-$A$3)*(($B$15-$B$3)/($A$15-$A$3))</f>
        <v>51.476814516129032</v>
      </c>
      <c r="C12" s="5">
        <f t="shared" si="2"/>
        <v>4232.25</v>
      </c>
      <c r="D12" s="5">
        <f t="shared" si="3"/>
        <v>2835.3010962701615</v>
      </c>
      <c r="E12" s="5">
        <f t="shared" si="4"/>
        <v>96.1875</v>
      </c>
      <c r="F12" s="5">
        <f t="shared" si="5"/>
        <v>64.125</v>
      </c>
      <c r="G12" s="1">
        <f t="shared" si="6"/>
        <v>7067.551096270161</v>
      </c>
      <c r="H12" s="4">
        <f t="shared" si="7"/>
        <v>83.324934146441862</v>
      </c>
      <c r="I12" s="3">
        <f>$S$17</f>
        <v>1.2804878048780487E-2</v>
      </c>
      <c r="J12" s="5">
        <f t="shared" si="8"/>
        <v>90.499129891264246</v>
      </c>
      <c r="K12" s="5">
        <f t="shared" si="9"/>
        <v>723.99303913011397</v>
      </c>
      <c r="L12" s="5">
        <f t="shared" si="10"/>
        <v>7540.8340384998819</v>
      </c>
      <c r="M12" s="5">
        <f t="shared" si="11"/>
        <v>60326.672307999055</v>
      </c>
      <c r="N12" s="4">
        <f>$N$3+(A12-$A$3)*(($N$15-$N$3)/($A$15-$A$3))</f>
        <v>9.7195514112903236</v>
      </c>
      <c r="O12" s="1">
        <f t="shared" si="0"/>
        <v>6206.7342159354203</v>
      </c>
      <c r="P12" s="4">
        <f t="shared" si="1"/>
        <v>2.0443788590037615</v>
      </c>
      <c r="Q12" s="1">
        <v>3</v>
      </c>
      <c r="R12" s="1"/>
      <c r="S12">
        <f>SUM(S8:S11)</f>
        <v>260.39999999999998</v>
      </c>
    </row>
    <row r="13" spans="1:24">
      <c r="A13" s="5">
        <v>42.75</v>
      </c>
      <c r="B13" s="5">
        <f>$B$3+(A13-$A$3)*(($B$15-$B$3)/($A$15-$A$3))</f>
        <v>54.752016129032256</v>
      </c>
      <c r="C13" s="5">
        <f t="shared" si="2"/>
        <v>4702.5</v>
      </c>
      <c r="D13" s="5">
        <f t="shared" si="3"/>
        <v>3500.3717237903224</v>
      </c>
      <c r="E13" s="5">
        <f t="shared" si="4"/>
        <v>106.875</v>
      </c>
      <c r="F13" s="5">
        <f t="shared" si="5"/>
        <v>71.25</v>
      </c>
      <c r="G13" s="1">
        <f t="shared" si="6"/>
        <v>8202.871723790322</v>
      </c>
      <c r="H13" s="4">
        <f t="shared" si="7"/>
        <v>91.67291628359034</v>
      </c>
      <c r="I13" s="3">
        <f>$S$17</f>
        <v>1.2804878048780487E-2</v>
      </c>
      <c r="J13" s="5">
        <f t="shared" si="8"/>
        <v>105.03677207292485</v>
      </c>
      <c r="K13" s="5">
        <f t="shared" si="9"/>
        <v>840.29417658339878</v>
      </c>
      <c r="L13" s="5">
        <f t="shared" si="10"/>
        <v>9629.0272129397999</v>
      </c>
      <c r="M13" s="5">
        <f t="shared" si="11"/>
        <v>77032.2177035184</v>
      </c>
      <c r="N13" s="4">
        <f>$N$3+(A13-$A$3)*(($N$15-$N$3)/($A$15-$A$3))</f>
        <v>10.403723790322582</v>
      </c>
      <c r="O13" s="1">
        <f t="shared" si="0"/>
        <v>7404.2928528314869</v>
      </c>
      <c r="P13" s="4">
        <f t="shared" si="1"/>
        <v>2.4388316379550354</v>
      </c>
      <c r="Q13" s="1">
        <v>3</v>
      </c>
      <c r="R13" s="1"/>
    </row>
    <row r="14" spans="1:24">
      <c r="A14" s="5">
        <v>21.375</v>
      </c>
      <c r="B14" s="5">
        <f>$B$3+(A14-$A$3)*(($B$15-$B$3)/($A$15-$A$3))</f>
        <v>58.027217741935488</v>
      </c>
      <c r="C14" s="5">
        <f t="shared" si="2"/>
        <v>5172.75</v>
      </c>
      <c r="D14" s="5">
        <f t="shared" si="3"/>
        <v>4235.4497857862907</v>
      </c>
      <c r="E14" s="5">
        <f t="shared" si="4"/>
        <v>117.5625</v>
      </c>
      <c r="F14" s="5">
        <f t="shared" si="5"/>
        <v>78.375</v>
      </c>
      <c r="G14" s="1">
        <f t="shared" si="6"/>
        <v>9408.1997857862916</v>
      </c>
      <c r="H14" s="4">
        <f t="shared" si="7"/>
        <v>99.920794651517241</v>
      </c>
      <c r="I14" s="3">
        <f>$S$17</f>
        <v>1.2804878048780487E-2</v>
      </c>
      <c r="J14" s="5">
        <f t="shared" si="8"/>
        <v>120.47085091555617</v>
      </c>
      <c r="K14" s="5">
        <f t="shared" si="9"/>
        <v>963.76680732444936</v>
      </c>
      <c r="L14" s="5">
        <f t="shared" si="10"/>
        <v>12037.543155826836</v>
      </c>
      <c r="M14" s="5">
        <f t="shared" si="11"/>
        <v>96300.345246614685</v>
      </c>
      <c r="N14" s="4">
        <f>$N$3+(A14-$A$3)*(($N$15-$N$3)/($A$15-$A$3))</f>
        <v>11.08789616935484</v>
      </c>
      <c r="O14" s="1">
        <f t="shared" si="0"/>
        <v>8685.1774020732028</v>
      </c>
      <c r="P14" s="4">
        <f t="shared" si="1"/>
        <v>2.8607303695893291</v>
      </c>
      <c r="Q14" s="1">
        <v>3</v>
      </c>
      <c r="R14" s="1"/>
    </row>
    <row r="15" spans="1:24">
      <c r="A15" s="5">
        <v>8.5</v>
      </c>
      <c r="B15" s="5">
        <v>60</v>
      </c>
      <c r="C15" s="5">
        <f t="shared" si="2"/>
        <v>5456</v>
      </c>
      <c r="D15" s="5">
        <f t="shared" si="3"/>
        <v>4712</v>
      </c>
      <c r="E15" s="5">
        <f t="shared" si="4"/>
        <v>124</v>
      </c>
      <c r="F15" s="5">
        <f t="shared" si="5"/>
        <v>82.666666666666671</v>
      </c>
      <c r="G15" s="1">
        <f t="shared" si="6"/>
        <v>10168</v>
      </c>
      <c r="H15" s="4">
        <f t="shared" si="7"/>
        <v>104.84552845528457</v>
      </c>
      <c r="I15" s="3">
        <f>$S$17</f>
        <v>1.2804878048780487E-2</v>
      </c>
      <c r="J15" s="5">
        <f t="shared" si="8"/>
        <v>130.19999999999999</v>
      </c>
      <c r="K15" s="5">
        <f t="shared" si="9"/>
        <v>1041.5999999999999</v>
      </c>
      <c r="L15" s="5">
        <f t="shared" si="10"/>
        <v>13650.88780487805</v>
      </c>
      <c r="M15" s="5">
        <f t="shared" si="11"/>
        <v>109207.1024390244</v>
      </c>
      <c r="N15" s="4">
        <v>11.5</v>
      </c>
      <c r="O15" s="1">
        <f t="shared" si="0"/>
        <v>9496.2697773064701</v>
      </c>
      <c r="P15" s="4">
        <f t="shared" si="1"/>
        <v>3.1278885959507479</v>
      </c>
      <c r="Q15" s="1">
        <v>4</v>
      </c>
      <c r="R15" s="1"/>
    </row>
    <row r="16" spans="1:24" ht="45">
      <c r="Q16" s="1"/>
      <c r="R16" s="1"/>
      <c r="S16" s="6" t="s">
        <v>6</v>
      </c>
      <c r="U16" s="6" t="s">
        <v>7</v>
      </c>
    </row>
    <row r="17" spans="1:21">
      <c r="Q17" s="1"/>
      <c r="R17" s="1"/>
      <c r="S17" s="3">
        <f>S12/U8/2</f>
        <v>1.2804878048780487E-2</v>
      </c>
      <c r="U17" s="4">
        <f>S17*144</f>
        <v>1.8439024390243901</v>
      </c>
    </row>
    <row r="18" spans="1:21">
      <c r="Q18" s="1"/>
      <c r="R18" s="1"/>
    </row>
    <row r="19" spans="1:21" ht="45">
      <c r="Q19" s="1"/>
      <c r="R19" s="1"/>
      <c r="S19" s="6" t="s">
        <v>28</v>
      </c>
      <c r="U19" s="6" t="s">
        <v>29</v>
      </c>
    </row>
    <row r="20" spans="1:21">
      <c r="Q20" s="1"/>
      <c r="R20" s="1"/>
      <c r="S20" s="3">
        <f>S17*8</f>
        <v>0.1024390243902439</v>
      </c>
      <c r="U20" s="4">
        <f>S20*144</f>
        <v>14.751219512195121</v>
      </c>
    </row>
    <row r="21" spans="1:21">
      <c r="Q21" s="1"/>
      <c r="R21" s="1"/>
    </row>
    <row r="22" spans="1:21">
      <c r="Q22" s="1"/>
      <c r="R22" s="1"/>
    </row>
    <row r="23" spans="1:21">
      <c r="Q23" s="1"/>
      <c r="R23" s="1"/>
    </row>
    <row r="24" spans="1:21">
      <c r="Q24" s="1"/>
      <c r="R24" s="1"/>
    </row>
    <row r="25" spans="1:21" s="7" customForma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9"/>
      <c r="R25" s="9"/>
    </row>
    <row r="26" spans="1:21">
      <c r="Q26" s="1"/>
      <c r="R26" s="1"/>
    </row>
    <row r="27" spans="1:21">
      <c r="Q27" s="1"/>
      <c r="R27" s="1"/>
    </row>
    <row r="28" spans="1:21">
      <c r="Q28" s="1"/>
      <c r="R28" s="1"/>
    </row>
    <row r="29" spans="1:21">
      <c r="Q29" s="1"/>
      <c r="R29" s="1"/>
    </row>
    <row r="30" spans="1:21">
      <c r="Q30" s="1"/>
      <c r="R30" s="1"/>
    </row>
  </sheetData>
  <pageMargins left="0.7" right="0.7" top="0.75" bottom="0.75" header="0.3" footer="0.3"/>
  <ignoredErrors>
    <ignoredError sqref="L4: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B34"/>
  <sheetViews>
    <sheetView zoomScale="85" zoomScaleNormal="85" workbookViewId="0">
      <selection activeCell="F2" sqref="F2"/>
    </sheetView>
  </sheetViews>
  <sheetFormatPr defaultRowHeight="15"/>
  <cols>
    <col min="3" max="3" width="11.7109375" customWidth="1"/>
    <col min="4" max="4" width="11.140625" customWidth="1"/>
    <col min="10" max="10" width="9.28515625" bestFit="1" customWidth="1"/>
    <col min="11" max="11" width="9.5703125" bestFit="1" customWidth="1"/>
    <col min="15" max="18" width="13.5703125" customWidth="1"/>
    <col min="20" max="20" width="13.140625" customWidth="1"/>
    <col min="23" max="23" width="9" customWidth="1"/>
  </cols>
  <sheetData>
    <row r="1" spans="1:24">
      <c r="A1" t="s">
        <v>20</v>
      </c>
    </row>
    <row r="2" spans="1:24" ht="30">
      <c r="A2" s="2" t="s">
        <v>0</v>
      </c>
      <c r="B2" s="2" t="s">
        <v>1</v>
      </c>
      <c r="C2" t="s">
        <v>10</v>
      </c>
      <c r="D2" t="s">
        <v>11</v>
      </c>
      <c r="E2" s="6" t="s">
        <v>19</v>
      </c>
      <c r="F2" t="s">
        <v>18</v>
      </c>
      <c r="G2" t="s">
        <v>2</v>
      </c>
      <c r="H2" t="s">
        <v>14</v>
      </c>
      <c r="I2" t="s">
        <v>3</v>
      </c>
      <c r="J2" t="s">
        <v>15</v>
      </c>
      <c r="K2" t="s">
        <v>13</v>
      </c>
      <c r="L2" t="s">
        <v>16</v>
      </c>
      <c r="M2" t="s">
        <v>17</v>
      </c>
      <c r="N2" s="2" t="s">
        <v>8</v>
      </c>
      <c r="O2" t="s">
        <v>9</v>
      </c>
      <c r="P2" s="6" t="s">
        <v>12</v>
      </c>
      <c r="Q2" t="s">
        <v>26</v>
      </c>
    </row>
    <row r="3" spans="1:24">
      <c r="A3" s="10">
        <v>276</v>
      </c>
      <c r="B3" s="5">
        <v>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 s="3">
        <f>$S$16</f>
        <v>1.4017381553125876E-2</v>
      </c>
      <c r="J3">
        <v>0</v>
      </c>
      <c r="K3">
        <v>0</v>
      </c>
      <c r="L3">
        <v>0</v>
      </c>
      <c r="M3">
        <v>0</v>
      </c>
      <c r="N3" s="4">
        <v>3.0649999999999999</v>
      </c>
      <c r="O3" s="1">
        <f>M3/N3</f>
        <v>0</v>
      </c>
      <c r="P3" s="4">
        <f>O3/(0.092*0.22*150000)</f>
        <v>0</v>
      </c>
      <c r="Q3" s="1">
        <f>ROUND(P3,1)</f>
        <v>0</v>
      </c>
      <c r="R3" s="1"/>
    </row>
    <row r="4" spans="1:24">
      <c r="A4" s="12">
        <f>A3-10.25</f>
        <v>265.75</v>
      </c>
      <c r="B4" s="5">
        <f>$B$3+(A4-$A$3)*(($B$29-$B$3)/($A$29-$A$3))</f>
        <v>23.653846153846153</v>
      </c>
      <c r="C4" s="5">
        <f>$B$3*($A$3-A4)</f>
        <v>225.5</v>
      </c>
      <c r="D4" s="5">
        <f>($A$3-A4)*(B4-$B$3)/2</f>
        <v>8.4759615384615365</v>
      </c>
      <c r="E4" s="5">
        <f>($A$3-A4)/2</f>
        <v>5.125</v>
      </c>
      <c r="F4" s="5">
        <f>($A$3-A4)/3</f>
        <v>3.4166666666666665</v>
      </c>
      <c r="G4" s="1">
        <f>($A$3-A4)*($B$3+B4)/2</f>
        <v>233.97596153846155</v>
      </c>
      <c r="H4" s="4">
        <f>(C4*E4+D4*F4)/(C4+D4)</f>
        <v>5.0631142937377138</v>
      </c>
      <c r="I4" s="3">
        <f>$S$16</f>
        <v>1.4017381553125876E-2</v>
      </c>
      <c r="J4" s="5">
        <f>I4*G4</f>
        <v>3.2797303271441201</v>
      </c>
      <c r="K4" s="5">
        <f>J4*9</f>
        <v>29.517572944297079</v>
      </c>
      <c r="L4" s="5">
        <f>J4*H4</f>
        <v>16.605649498968461</v>
      </c>
      <c r="M4" s="5">
        <f>SUM($L$3:L4)</f>
        <v>16.605649498968461</v>
      </c>
      <c r="N4" s="4">
        <f>$N$3+(A4-$A$3)*(($N$29-$N$3)/($A$29-$A$3))</f>
        <v>3.4317307692307693</v>
      </c>
      <c r="O4" s="1">
        <f t="shared" ref="O4:O29" si="0">M4/N4</f>
        <v>4.838855555877613</v>
      </c>
      <c r="P4" s="4">
        <f t="shared" ref="P4:P29" si="1">O4/(0.092*0.22*150000)</f>
        <v>1.5938259406711505E-3</v>
      </c>
      <c r="Q4" s="1">
        <f t="shared" ref="Q4:Q29" si="2">ROUNDUP(P4,1)</f>
        <v>0.1</v>
      </c>
      <c r="R4" s="1"/>
      <c r="X4" s="1"/>
    </row>
    <row r="5" spans="1:24">
      <c r="A5" s="11">
        <f t="shared" ref="A5:A28" si="3">A4-10.25</f>
        <v>255.5</v>
      </c>
      <c r="B5" s="5">
        <f>$B$3+(A5-$A$3)*(($B$29-$B$3)/($A$29-$A$3))</f>
        <v>25.307692307692307</v>
      </c>
      <c r="C5" s="5">
        <f t="shared" ref="C5:C29" si="4">$B$3*($A$3-A5)</f>
        <v>451</v>
      </c>
      <c r="D5" s="5">
        <f t="shared" ref="D5:D29" si="5">($A$3-A5)*(B5-$B$3)/2</f>
        <v>33.903846153846146</v>
      </c>
      <c r="E5" s="5">
        <f t="shared" ref="E5:E29" si="6">($A$3-A5)/2</f>
        <v>10.25</v>
      </c>
      <c r="F5" s="5">
        <f t="shared" ref="F5:F29" si="7">($A$3-A5)/3</f>
        <v>6.833333333333333</v>
      </c>
      <c r="G5" s="1">
        <f t="shared" ref="G5:G29" si="8">($A$3-A5)*($B$3+B5)/2</f>
        <v>484.90384615384613</v>
      </c>
      <c r="H5" s="4">
        <f t="shared" ref="H5:H29" si="9">(C5*E5+D5*F5)/(C5+D5)</f>
        <v>10.011111111111111</v>
      </c>
      <c r="I5" s="3">
        <f>$S$16</f>
        <v>1.4017381553125876E-2</v>
      </c>
      <c r="J5" s="5">
        <f t="shared" ref="J5:J29" si="10">I5*G5</f>
        <v>6.79708222811671</v>
      </c>
      <c r="K5" s="5">
        <f t="shared" ref="K5:K29" si="11">J5*9</f>
        <v>61.173740053050388</v>
      </c>
      <c r="L5" s="5">
        <f t="shared" ref="L5:L29" si="12">J5*H5</f>
        <v>68.04634541703507</v>
      </c>
      <c r="M5" s="5">
        <f>SUM($L$3:L5)</f>
        <v>84.651994916003531</v>
      </c>
      <c r="N5" s="4">
        <f>$N$3+(A5-$A$3)*(($N$29-$N$3)/($A$29-$A$3))</f>
        <v>3.7984615384615386</v>
      </c>
      <c r="O5" s="1">
        <f t="shared" si="0"/>
        <v>22.285863384124056</v>
      </c>
      <c r="P5" s="4">
        <f t="shared" si="1"/>
        <v>7.3405347115033121E-3</v>
      </c>
      <c r="Q5" s="1">
        <f t="shared" si="2"/>
        <v>0.1</v>
      </c>
      <c r="R5" s="1"/>
    </row>
    <row r="6" spans="1:24">
      <c r="A6" s="12">
        <f t="shared" si="3"/>
        <v>245.25</v>
      </c>
      <c r="B6" s="5">
        <f>$B$3+(A6-$A$3)*(($B$29-$B$3)/($A$29-$A$3))</f>
        <v>26.96153846153846</v>
      </c>
      <c r="C6" s="5">
        <f t="shared" si="4"/>
        <v>676.5</v>
      </c>
      <c r="D6" s="5">
        <f t="shared" si="5"/>
        <v>76.283653846153825</v>
      </c>
      <c r="E6" s="5">
        <f t="shared" si="6"/>
        <v>15.375</v>
      </c>
      <c r="F6" s="5">
        <f t="shared" si="7"/>
        <v>10.25</v>
      </c>
      <c r="G6" s="1">
        <f t="shared" si="8"/>
        <v>752.78365384615381</v>
      </c>
      <c r="H6" s="4">
        <f t="shared" si="9"/>
        <v>14.855655930871956</v>
      </c>
      <c r="I6" s="3">
        <f>$S$16</f>
        <v>1.4017381553125876E-2</v>
      </c>
      <c r="J6" s="5">
        <f t="shared" si="10"/>
        <v>10.552055702917771</v>
      </c>
      <c r="K6" s="5">
        <f t="shared" si="11"/>
        <v>94.96850132625994</v>
      </c>
      <c r="L6" s="5">
        <f t="shared" si="12"/>
        <v>156.75770888594164</v>
      </c>
      <c r="M6" s="5">
        <f>SUM($L$3:L6)</f>
        <v>241.40970380194517</v>
      </c>
      <c r="N6" s="4">
        <f>$N$3+(A6-$A$3)*(($N$29-$N$3)/($A$29-$A$3))</f>
        <v>4.1651923076923074</v>
      </c>
      <c r="O6" s="1">
        <f t="shared" si="0"/>
        <v>57.958837424170781</v>
      </c>
      <c r="P6" s="4">
        <f t="shared" si="1"/>
        <v>1.9090526160794066E-2</v>
      </c>
      <c r="Q6" s="1">
        <f t="shared" si="2"/>
        <v>0.1</v>
      </c>
      <c r="R6" s="1"/>
    </row>
    <row r="7" spans="1:24">
      <c r="A7" s="11">
        <f t="shared" si="3"/>
        <v>235</v>
      </c>
      <c r="B7" s="5">
        <f>$B$3+(A7-$A$3)*(($B$29-$B$3)/($A$29-$A$3))</f>
        <v>28.615384615384613</v>
      </c>
      <c r="C7" s="5">
        <f t="shared" si="4"/>
        <v>902</v>
      </c>
      <c r="D7" s="5">
        <f t="shared" si="5"/>
        <v>135.61538461538458</v>
      </c>
      <c r="E7" s="5">
        <f t="shared" si="6"/>
        <v>20.5</v>
      </c>
      <c r="F7" s="5">
        <f t="shared" si="7"/>
        <v>13.666666666666666</v>
      </c>
      <c r="G7" s="1">
        <f t="shared" si="8"/>
        <v>1037.6153846153845</v>
      </c>
      <c r="H7" s="4">
        <f t="shared" si="9"/>
        <v>19.606889564336377</v>
      </c>
      <c r="I7" s="3">
        <f>$S$16</f>
        <v>1.4017381553125876E-2</v>
      </c>
      <c r="J7" s="5">
        <f t="shared" si="10"/>
        <v>14.544650751547302</v>
      </c>
      <c r="K7" s="5">
        <f t="shared" si="11"/>
        <v>130.90185676392571</v>
      </c>
      <c r="L7" s="5">
        <f t="shared" si="12"/>
        <v>285.17536103743004</v>
      </c>
      <c r="M7" s="5">
        <f>SUM($L$3:L7)</f>
        <v>526.58506483937526</v>
      </c>
      <c r="N7" s="4">
        <f>$N$3+(A7-$A$3)*(($N$29-$N$3)/($A$29-$A$3))</f>
        <v>4.5319230769230767</v>
      </c>
      <c r="O7" s="1">
        <f t="shared" si="0"/>
        <v>116.19461670053261</v>
      </c>
      <c r="P7" s="4">
        <f t="shared" si="1"/>
        <v>3.8272271640491635E-2</v>
      </c>
      <c r="Q7" s="1">
        <v>0</v>
      </c>
      <c r="R7" s="1"/>
      <c r="S7" t="s">
        <v>4</v>
      </c>
      <c r="U7" t="s">
        <v>5</v>
      </c>
    </row>
    <row r="8" spans="1:24">
      <c r="A8" s="12">
        <f t="shared" si="3"/>
        <v>224.75</v>
      </c>
      <c r="B8" s="5">
        <f>$B$3+(A8-$A$3)*(($B$29-$B$3)/($A$29-$A$3))</f>
        <v>30.269230769230766</v>
      </c>
      <c r="C8" s="5">
        <f t="shared" si="4"/>
        <v>1127.5</v>
      </c>
      <c r="D8" s="5">
        <f t="shared" si="5"/>
        <v>211.8990384615384</v>
      </c>
      <c r="E8" s="5">
        <f t="shared" si="6"/>
        <v>25.625</v>
      </c>
      <c r="F8" s="5">
        <f t="shared" si="7"/>
        <v>17.083333333333332</v>
      </c>
      <c r="G8" s="1">
        <f t="shared" si="8"/>
        <v>1339.3990384615383</v>
      </c>
      <c r="H8" s="4">
        <f t="shared" si="9"/>
        <v>24.273669364728971</v>
      </c>
      <c r="I8" s="3">
        <f>$S$16</f>
        <v>1.4017381553125876E-2</v>
      </c>
      <c r="J8" s="5">
        <f t="shared" si="10"/>
        <v>18.774867374005304</v>
      </c>
      <c r="K8" s="5">
        <f t="shared" si="11"/>
        <v>168.97380636604774</v>
      </c>
      <c r="L8" s="5">
        <f t="shared" si="12"/>
        <v>455.73492300324199</v>
      </c>
      <c r="M8" s="5">
        <f>SUM($L$3:L8)</f>
        <v>982.31998784261725</v>
      </c>
      <c r="N8" s="4">
        <f>$N$3+(A8-$A$3)*(($N$29-$N$3)/($A$29-$A$3))</f>
        <v>4.898653846153846</v>
      </c>
      <c r="O8" s="1">
        <f t="shared" si="0"/>
        <v>200.52855716961528</v>
      </c>
      <c r="P8" s="4">
        <f t="shared" si="1"/>
        <v>6.6050249397106478E-2</v>
      </c>
      <c r="Q8" s="1">
        <v>0</v>
      </c>
      <c r="R8" s="1"/>
      <c r="S8">
        <v>155</v>
      </c>
      <c r="U8" s="1">
        <f>G29</f>
        <v>11592.75</v>
      </c>
    </row>
    <row r="9" spans="1:24">
      <c r="A9" s="11">
        <f t="shared" si="3"/>
        <v>214.5</v>
      </c>
      <c r="B9" s="5">
        <f>$B$3+(A9-$A$3)*(($B$29-$B$3)/($A$29-$A$3))</f>
        <v>31.923076923076923</v>
      </c>
      <c r="C9" s="5">
        <f t="shared" si="4"/>
        <v>1353</v>
      </c>
      <c r="D9" s="5">
        <f t="shared" si="5"/>
        <v>305.13461538461542</v>
      </c>
      <c r="E9" s="5">
        <f t="shared" si="6"/>
        <v>30.75</v>
      </c>
      <c r="F9" s="5">
        <f t="shared" si="7"/>
        <v>20.5</v>
      </c>
      <c r="G9" s="1">
        <f t="shared" si="8"/>
        <v>1658.1346153846152</v>
      </c>
      <c r="H9" s="4">
        <f t="shared" si="9"/>
        <v>28.863766048502139</v>
      </c>
      <c r="I9" s="3">
        <f>$S$16</f>
        <v>1.4017381553125876E-2</v>
      </c>
      <c r="J9" s="5">
        <f t="shared" si="10"/>
        <v>23.242705570291776</v>
      </c>
      <c r="K9" s="5">
        <f t="shared" si="11"/>
        <v>209.18435013262598</v>
      </c>
      <c r="L9" s="5">
        <f t="shared" si="12"/>
        <v>670.87201591511928</v>
      </c>
      <c r="M9" s="5">
        <f>SUM($L$3:L9)</f>
        <v>1653.1920037577365</v>
      </c>
      <c r="N9" s="4">
        <f>$N$3+(A9-$A$3)*(($N$29-$N$3)/($A$29-$A$3))</f>
        <v>5.2653846153846153</v>
      </c>
      <c r="O9" s="1">
        <f t="shared" si="0"/>
        <v>313.97364571001572</v>
      </c>
      <c r="P9" s="4">
        <f t="shared" si="1"/>
        <v>0.10341687935112508</v>
      </c>
      <c r="Q9" s="1">
        <v>1</v>
      </c>
      <c r="R9" s="1"/>
      <c r="S9">
        <v>25</v>
      </c>
    </row>
    <row r="10" spans="1:24">
      <c r="A10" s="12">
        <f t="shared" si="3"/>
        <v>204.25</v>
      </c>
      <c r="B10" s="5">
        <f>$B$3+(A10-$A$3)*(($B$29-$B$3)/($A$29-$A$3))</f>
        <v>33.57692307692308</v>
      </c>
      <c r="C10" s="5">
        <f t="shared" si="4"/>
        <v>1578.5</v>
      </c>
      <c r="D10" s="5">
        <f t="shared" si="5"/>
        <v>415.32211538461553</v>
      </c>
      <c r="E10" s="5">
        <f t="shared" si="6"/>
        <v>35.875</v>
      </c>
      <c r="F10" s="5">
        <f t="shared" si="7"/>
        <v>23.916666666666668</v>
      </c>
      <c r="G10" s="1">
        <f t="shared" si="8"/>
        <v>1993.8221153846155</v>
      </c>
      <c r="H10" s="4">
        <f t="shared" si="9"/>
        <v>33.384025374855824</v>
      </c>
      <c r="I10" s="3">
        <f>$S$16</f>
        <v>1.4017381553125876E-2</v>
      </c>
      <c r="J10" s="5">
        <f t="shared" si="10"/>
        <v>27.948165340406721</v>
      </c>
      <c r="K10" s="5">
        <f t="shared" si="11"/>
        <v>251.53348806366049</v>
      </c>
      <c r="L10" s="5">
        <f t="shared" si="12"/>
        <v>933.02226090480406</v>
      </c>
      <c r="M10" s="5">
        <f>SUM($L$3:L10)</f>
        <v>2586.2142646625407</v>
      </c>
      <c r="N10" s="4">
        <f>$N$3+(A10-$A$3)*(($N$29-$N$3)/($A$29-$A$3))</f>
        <v>5.6321153846153846</v>
      </c>
      <c r="O10" s="1">
        <f t="shared" si="0"/>
        <v>459.19056838341965</v>
      </c>
      <c r="P10" s="4">
        <f t="shared" si="1"/>
        <v>0.15124854031074428</v>
      </c>
      <c r="Q10" s="1">
        <v>1</v>
      </c>
      <c r="R10" s="1"/>
      <c r="S10">
        <v>220</v>
      </c>
    </row>
    <row r="11" spans="1:24">
      <c r="A11" s="11">
        <f t="shared" si="3"/>
        <v>194</v>
      </c>
      <c r="B11" s="5">
        <f>$B$3+(A11-$A$3)*(($B$29-$B$3)/($A$29-$A$3))</f>
        <v>35.230769230769226</v>
      </c>
      <c r="C11" s="5">
        <f t="shared" si="4"/>
        <v>1804</v>
      </c>
      <c r="D11" s="5">
        <f t="shared" si="5"/>
        <v>542.46153846153834</v>
      </c>
      <c r="E11" s="5">
        <f t="shared" si="6"/>
        <v>41</v>
      </c>
      <c r="F11" s="5">
        <f t="shared" si="7"/>
        <v>27.333333333333332</v>
      </c>
      <c r="G11" s="1">
        <f t="shared" si="8"/>
        <v>2346.4615384615381</v>
      </c>
      <c r="H11" s="4">
        <f t="shared" si="9"/>
        <v>37.840501792114701</v>
      </c>
      <c r="I11" s="3">
        <f>$S$16</f>
        <v>1.4017381553125876E-2</v>
      </c>
      <c r="J11" s="5">
        <f t="shared" si="10"/>
        <v>32.891246684350129</v>
      </c>
      <c r="K11" s="5">
        <f t="shared" si="11"/>
        <v>296.02122015915114</v>
      </c>
      <c r="L11" s="5">
        <f t="shared" si="12"/>
        <v>1244.6212791040377</v>
      </c>
      <c r="M11" s="5">
        <f>SUM($L$3:L11)</f>
        <v>3830.8355437665787</v>
      </c>
      <c r="N11" s="4">
        <f>$N$3+(A11-$A$3)*(($N$29-$N$3)/($A$29-$A$3))</f>
        <v>5.9988461538461539</v>
      </c>
      <c r="O11" s="1">
        <f t="shared" si="0"/>
        <v>638.59539743496214</v>
      </c>
      <c r="P11" s="4">
        <f t="shared" si="1"/>
        <v>0.21034103999834061</v>
      </c>
      <c r="Q11" s="1">
        <v>1</v>
      </c>
      <c r="R11" s="1"/>
      <c r="S11">
        <v>-75</v>
      </c>
    </row>
    <row r="12" spans="1:24">
      <c r="A12" s="12">
        <f t="shared" si="3"/>
        <v>183.75</v>
      </c>
      <c r="B12" s="5">
        <f>$B$3+(A12-$A$3)*(($B$29-$B$3)/($A$29-$A$3))</f>
        <v>36.884615384615387</v>
      </c>
      <c r="C12" s="5">
        <f t="shared" si="4"/>
        <v>2029.5</v>
      </c>
      <c r="D12" s="5">
        <f t="shared" si="5"/>
        <v>686.55288461538476</v>
      </c>
      <c r="E12" s="5">
        <f t="shared" si="6"/>
        <v>46.125</v>
      </c>
      <c r="F12" s="5">
        <f t="shared" si="7"/>
        <v>30.75</v>
      </c>
      <c r="G12" s="1">
        <f t="shared" si="8"/>
        <v>2716.0528846153848</v>
      </c>
      <c r="H12" s="4">
        <f t="shared" si="9"/>
        <v>42.238569562377528</v>
      </c>
      <c r="I12" s="3">
        <f>$S$16</f>
        <v>1.4017381553125876E-2</v>
      </c>
      <c r="J12" s="5">
        <f t="shared" si="10"/>
        <v>38.071949602122018</v>
      </c>
      <c r="K12" s="5">
        <f t="shared" si="11"/>
        <v>342.64754641909815</v>
      </c>
      <c r="L12" s="5">
        <f t="shared" si="12"/>
        <v>1608.1046916445623</v>
      </c>
      <c r="M12" s="5">
        <f>SUM($L$3:L12)</f>
        <v>5438.9402354111407</v>
      </c>
      <c r="N12" s="4">
        <f>$N$3+(A12-$A$3)*(($N$29-$N$3)/($A$29-$A$3))</f>
        <v>6.3655769230769224</v>
      </c>
      <c r="O12" s="1">
        <f t="shared" si="0"/>
        <v>854.43005420192549</v>
      </c>
      <c r="P12" s="4">
        <f t="shared" si="1"/>
        <v>0.28143282417718229</v>
      </c>
      <c r="Q12" s="1">
        <v>1</v>
      </c>
      <c r="R12" s="1"/>
      <c r="S12">
        <f>SUM(S8:S11)</f>
        <v>325</v>
      </c>
    </row>
    <row r="13" spans="1:24">
      <c r="A13" s="11">
        <f t="shared" si="3"/>
        <v>173.5</v>
      </c>
      <c r="B13" s="5">
        <f>$B$3+(A13-$A$3)*(($B$29-$B$3)/($A$29-$A$3))</f>
        <v>38.538461538461533</v>
      </c>
      <c r="C13" s="5">
        <f t="shared" si="4"/>
        <v>2255</v>
      </c>
      <c r="D13" s="5">
        <f t="shared" si="5"/>
        <v>847.59615384615358</v>
      </c>
      <c r="E13" s="5">
        <f t="shared" si="6"/>
        <v>51.25</v>
      </c>
      <c r="F13" s="5">
        <f t="shared" si="7"/>
        <v>34.166666666666664</v>
      </c>
      <c r="G13" s="1">
        <f t="shared" si="8"/>
        <v>3102.5961538461534</v>
      </c>
      <c r="H13" s="4">
        <f t="shared" si="9"/>
        <v>46.583015671325718</v>
      </c>
      <c r="I13" s="3">
        <f>$S$16</f>
        <v>1.4017381553125876E-2</v>
      </c>
      <c r="J13" s="5">
        <f t="shared" si="10"/>
        <v>43.490274093722363</v>
      </c>
      <c r="K13" s="5">
        <f t="shared" si="11"/>
        <v>391.41246684350125</v>
      </c>
      <c r="L13" s="5">
        <f t="shared" si="12"/>
        <v>2025.9081196581196</v>
      </c>
      <c r="M13" s="5">
        <f>SUM($L$3:L13)</f>
        <v>7464.8483550692599</v>
      </c>
      <c r="N13" s="4">
        <f>$N$3+(A13-$A$3)*(($N$29-$N$3)/($A$29-$A$3))</f>
        <v>6.7323076923076925</v>
      </c>
      <c r="O13" s="1">
        <f t="shared" si="0"/>
        <v>1108.8097419549861</v>
      </c>
      <c r="P13" s="4">
        <f t="shared" si="1"/>
        <v>0.36522060011692559</v>
      </c>
      <c r="Q13" s="1">
        <v>1</v>
      </c>
      <c r="R13" s="1"/>
    </row>
    <row r="14" spans="1:24" ht="45">
      <c r="A14" s="12">
        <f t="shared" si="3"/>
        <v>163.25</v>
      </c>
      <c r="B14" s="5">
        <f>$B$3+(A14-$A$3)*(($B$29-$B$3)/($A$29-$A$3))</f>
        <v>40.192307692307693</v>
      </c>
      <c r="C14" s="5">
        <f t="shared" si="4"/>
        <v>2480.5</v>
      </c>
      <c r="D14" s="5">
        <f t="shared" si="5"/>
        <v>1025.5913461538462</v>
      </c>
      <c r="E14" s="5">
        <f t="shared" si="6"/>
        <v>56.375</v>
      </c>
      <c r="F14" s="5">
        <f t="shared" si="7"/>
        <v>37.583333333333336</v>
      </c>
      <c r="G14" s="1">
        <f t="shared" si="8"/>
        <v>3506.0913461538462</v>
      </c>
      <c r="H14" s="4">
        <f t="shared" si="9"/>
        <v>50.878117913832199</v>
      </c>
      <c r="I14" s="3">
        <f>$S$16</f>
        <v>1.4017381553125876E-2</v>
      </c>
      <c r="J14" s="5">
        <f t="shared" si="10"/>
        <v>49.146220159151191</v>
      </c>
      <c r="K14" s="5">
        <f t="shared" si="11"/>
        <v>442.31598143236073</v>
      </c>
      <c r="L14" s="5">
        <f t="shared" si="12"/>
        <v>2500.4671842764515</v>
      </c>
      <c r="M14" s="5">
        <f>SUM($L$3:L14)</f>
        <v>9965.3155393457109</v>
      </c>
      <c r="N14" s="4">
        <f>$N$3+(A14-$A$3)*(($N$29-$N$3)/($A$29-$A$3))</f>
        <v>7.099038461538461</v>
      </c>
      <c r="O14" s="1">
        <f t="shared" si="0"/>
        <v>1403.7556766787945</v>
      </c>
      <c r="P14" s="4">
        <f t="shared" si="1"/>
        <v>0.46237011748313389</v>
      </c>
      <c r="Q14" s="1">
        <f t="shared" si="2"/>
        <v>0.5</v>
      </c>
      <c r="R14" s="1"/>
      <c r="U14" s="6" t="s">
        <v>7</v>
      </c>
    </row>
    <row r="15" spans="1:24" ht="45">
      <c r="A15" s="11">
        <f t="shared" si="3"/>
        <v>153</v>
      </c>
      <c r="B15" s="5">
        <f>$B$3+(A15-$A$3)*(($B$29-$B$3)/($A$29-$A$3))</f>
        <v>41.846153846153847</v>
      </c>
      <c r="C15" s="5">
        <f t="shared" si="4"/>
        <v>2706</v>
      </c>
      <c r="D15" s="5">
        <f t="shared" si="5"/>
        <v>1220.5384615384617</v>
      </c>
      <c r="E15" s="5">
        <f t="shared" si="6"/>
        <v>61.5</v>
      </c>
      <c r="F15" s="5">
        <f t="shared" si="7"/>
        <v>41</v>
      </c>
      <c r="G15" s="1">
        <f t="shared" si="8"/>
        <v>3926.5384615384614</v>
      </c>
      <c r="H15" s="4">
        <f t="shared" si="9"/>
        <v>55.127710843373492</v>
      </c>
      <c r="I15" s="3">
        <f>$S$16</f>
        <v>1.4017381553125876E-2</v>
      </c>
      <c r="J15" s="5">
        <f t="shared" si="10"/>
        <v>55.039787798408483</v>
      </c>
      <c r="K15" s="5">
        <f t="shared" si="11"/>
        <v>495.35809018567636</v>
      </c>
      <c r="L15" s="5">
        <f t="shared" si="12"/>
        <v>3034.2175066312993</v>
      </c>
      <c r="M15" s="5">
        <f>SUM($L$3:L15)</f>
        <v>12999.53304597701</v>
      </c>
      <c r="N15" s="4">
        <f>$N$3+(A15-$A$3)*(($N$29-$N$3)/($A$29-$A$3))</f>
        <v>7.4657692307692312</v>
      </c>
      <c r="O15" s="1">
        <f t="shared" si="0"/>
        <v>1741.2181711163889</v>
      </c>
      <c r="P15" s="4">
        <f t="shared" si="1"/>
        <v>0.57352377177746672</v>
      </c>
      <c r="Q15" s="1">
        <v>1</v>
      </c>
      <c r="R15" s="1"/>
      <c r="S15" s="6" t="s">
        <v>6</v>
      </c>
      <c r="U15" s="4">
        <f>S16*144</f>
        <v>2.0185029436501263</v>
      </c>
    </row>
    <row r="16" spans="1:24">
      <c r="A16" s="12">
        <f t="shared" si="3"/>
        <v>142.75</v>
      </c>
      <c r="B16" s="5">
        <f>$B$3+(A16-$A$3)*(($B$29-$B$3)/($A$29-$A$3))</f>
        <v>43.5</v>
      </c>
      <c r="C16" s="5">
        <f t="shared" si="4"/>
        <v>2931.5</v>
      </c>
      <c r="D16" s="5">
        <f t="shared" si="5"/>
        <v>1432.4375</v>
      </c>
      <c r="E16" s="5">
        <f t="shared" si="6"/>
        <v>66.625</v>
      </c>
      <c r="F16" s="5">
        <f t="shared" si="7"/>
        <v>44.416666666666664</v>
      </c>
      <c r="G16" s="1">
        <f t="shared" si="8"/>
        <v>4363.9375</v>
      </c>
      <c r="H16" s="4">
        <f t="shared" si="9"/>
        <v>59.335241730279897</v>
      </c>
      <c r="I16" s="3">
        <f>$S$16</f>
        <v>1.4017381553125876E-2</v>
      </c>
      <c r="J16" s="5">
        <f t="shared" si="10"/>
        <v>61.170977011494251</v>
      </c>
      <c r="K16" s="5">
        <f t="shared" si="11"/>
        <v>550.53879310344826</v>
      </c>
      <c r="L16" s="5">
        <f t="shared" si="12"/>
        <v>3629.5947078544059</v>
      </c>
      <c r="M16" s="5">
        <f>SUM($L$3:L16)</f>
        <v>16629.127753831417</v>
      </c>
      <c r="N16" s="4">
        <f>$N$3+(A16-$A$3)*(($N$29-$N$3)/($A$29-$A$3))</f>
        <v>7.8324999999999996</v>
      </c>
      <c r="O16" s="1">
        <f t="shared" si="0"/>
        <v>2123.0932338118632</v>
      </c>
      <c r="P16" s="4">
        <f t="shared" si="1"/>
        <v>0.69930607174303794</v>
      </c>
      <c r="Q16" s="1">
        <v>1</v>
      </c>
      <c r="R16" s="1"/>
      <c r="S16" s="3">
        <f>S12/U8/2</f>
        <v>1.4017381553125876E-2</v>
      </c>
    </row>
    <row r="17" spans="1:28">
      <c r="A17" s="11">
        <f t="shared" si="3"/>
        <v>132.5</v>
      </c>
      <c r="B17" s="5">
        <f>$B$3+(A17-$A$3)*(($B$29-$B$3)/($A$29-$A$3))</f>
        <v>45.153846153846153</v>
      </c>
      <c r="C17" s="5">
        <f t="shared" si="4"/>
        <v>3157</v>
      </c>
      <c r="D17" s="5">
        <f t="shared" si="5"/>
        <v>1661.2884615384614</v>
      </c>
      <c r="E17" s="5">
        <f t="shared" si="6"/>
        <v>71.75</v>
      </c>
      <c r="F17" s="5">
        <f t="shared" si="7"/>
        <v>47.833333333333336</v>
      </c>
      <c r="G17" s="1">
        <f t="shared" si="8"/>
        <v>4818.2884615384619</v>
      </c>
      <c r="H17" s="4">
        <f t="shared" si="9"/>
        <v>63.503818251240943</v>
      </c>
      <c r="I17" s="3">
        <f>$S$16</f>
        <v>1.4017381553125876E-2</v>
      </c>
      <c r="J17" s="5">
        <f t="shared" si="10"/>
        <v>67.539787798408497</v>
      </c>
      <c r="K17" s="5">
        <f t="shared" si="11"/>
        <v>607.85809018567647</v>
      </c>
      <c r="L17" s="5">
        <f t="shared" si="12"/>
        <v>4289.0344090775143</v>
      </c>
      <c r="M17" s="5">
        <f>SUM($L$3:L17)</f>
        <v>20918.162162908931</v>
      </c>
      <c r="N17" s="4">
        <f>$N$3+(A17-$A$3)*(($N$29-$N$3)/($A$29-$A$3))</f>
        <v>8.1992307692307698</v>
      </c>
      <c r="O17" s="1">
        <f t="shared" si="0"/>
        <v>2551.2347135548935</v>
      </c>
      <c r="P17" s="4">
        <f t="shared" si="1"/>
        <v>0.84032763951083445</v>
      </c>
      <c r="Q17" s="1">
        <f t="shared" si="2"/>
        <v>0.9</v>
      </c>
      <c r="R17" s="1"/>
    </row>
    <row r="18" spans="1:28" ht="45">
      <c r="A18" s="12">
        <f t="shared" si="3"/>
        <v>122.25</v>
      </c>
      <c r="B18" s="5">
        <f>$B$3+(A18-$A$3)*(($B$29-$B$3)/($A$29-$A$3))</f>
        <v>46.807692307692307</v>
      </c>
      <c r="C18" s="5">
        <f t="shared" si="4"/>
        <v>3382.5</v>
      </c>
      <c r="D18" s="5">
        <f t="shared" si="5"/>
        <v>1907.091346153846</v>
      </c>
      <c r="E18" s="5">
        <f t="shared" si="6"/>
        <v>76.875</v>
      </c>
      <c r="F18" s="5">
        <f t="shared" si="7"/>
        <v>51.25</v>
      </c>
      <c r="G18" s="1">
        <f t="shared" si="8"/>
        <v>5289.5913461538457</v>
      </c>
      <c r="H18" s="4">
        <f t="shared" si="9"/>
        <v>67.636249301285645</v>
      </c>
      <c r="I18" s="3">
        <f>$S$16</f>
        <v>1.4017381553125876E-2</v>
      </c>
      <c r="J18" s="5">
        <f t="shared" si="10"/>
        <v>74.146220159151184</v>
      </c>
      <c r="K18" s="5">
        <f t="shared" si="11"/>
        <v>667.31598143236067</v>
      </c>
      <c r="L18" s="5">
        <f t="shared" si="12"/>
        <v>5014.9722314323608</v>
      </c>
      <c r="M18" s="5">
        <f>SUM($L$3:L18)</f>
        <v>25933.134394341294</v>
      </c>
      <c r="N18" s="4">
        <f>$N$3+(A18-$A$3)*(($N$29-$N$3)/($A$29-$A$3))</f>
        <v>8.5659615384615382</v>
      </c>
      <c r="O18" s="1">
        <f t="shared" si="0"/>
        <v>3027.4633242164814</v>
      </c>
      <c r="P18" s="4">
        <f t="shared" si="1"/>
        <v>0.99718818320700964</v>
      </c>
      <c r="Q18" s="1">
        <f t="shared" si="2"/>
        <v>1</v>
      </c>
      <c r="R18" s="1"/>
      <c r="U18" s="6" t="s">
        <v>7</v>
      </c>
    </row>
    <row r="19" spans="1:28" ht="45">
      <c r="A19" s="11">
        <f t="shared" si="3"/>
        <v>112</v>
      </c>
      <c r="B19" s="5">
        <f>$B$3+(A19-$A$3)*(($B$29-$B$3)/($A$29-$A$3))</f>
        <v>48.46153846153846</v>
      </c>
      <c r="C19" s="5">
        <f t="shared" si="4"/>
        <v>3608</v>
      </c>
      <c r="D19" s="5">
        <f t="shared" si="5"/>
        <v>2169.8461538461538</v>
      </c>
      <c r="E19" s="5">
        <f t="shared" si="6"/>
        <v>82</v>
      </c>
      <c r="F19" s="5">
        <f t="shared" si="7"/>
        <v>54.666666666666664</v>
      </c>
      <c r="G19" s="1">
        <f t="shared" si="8"/>
        <v>5777.8461538461534</v>
      </c>
      <c r="H19" s="4">
        <f t="shared" si="9"/>
        <v>71.735080058224156</v>
      </c>
      <c r="I19" s="3">
        <f>$S$16</f>
        <v>1.4017381553125876E-2</v>
      </c>
      <c r="J19" s="5">
        <f t="shared" si="10"/>
        <v>80.990274093722363</v>
      </c>
      <c r="K19" s="5">
        <f t="shared" si="11"/>
        <v>728.91246684350131</v>
      </c>
      <c r="L19" s="5">
        <f t="shared" si="12"/>
        <v>5809.8437960506917</v>
      </c>
      <c r="M19" s="5">
        <f>SUM($L$3:L19)</f>
        <v>31742.978190391987</v>
      </c>
      <c r="N19" s="4">
        <f>$N$3+(A19-$A$3)*(($N$29-$N$3)/($A$29-$A$3))</f>
        <v>8.9326923076923084</v>
      </c>
      <c r="O19" s="1">
        <f t="shared" si="0"/>
        <v>3553.5734465024398</v>
      </c>
      <c r="P19" s="4">
        <f t="shared" si="1"/>
        <v>1.1704787373196441</v>
      </c>
      <c r="Q19" s="1">
        <v>2</v>
      </c>
      <c r="R19" s="1"/>
      <c r="S19" s="6" t="s">
        <v>6</v>
      </c>
      <c r="U19" s="4">
        <f>S20*144</f>
        <v>36.333052985702274</v>
      </c>
    </row>
    <row r="20" spans="1:28">
      <c r="A20" s="12">
        <f t="shared" si="3"/>
        <v>101.75</v>
      </c>
      <c r="B20" s="5">
        <f>$B$3+(A20-$A$3)*(($B$29-$B$3)/($A$29-$A$3))</f>
        <v>50.115384615384613</v>
      </c>
      <c r="C20" s="5">
        <f t="shared" si="4"/>
        <v>3833.5</v>
      </c>
      <c r="D20" s="5">
        <f t="shared" si="5"/>
        <v>2449.5528846153843</v>
      </c>
      <c r="E20" s="5">
        <f t="shared" si="6"/>
        <v>87.125</v>
      </c>
      <c r="F20" s="5">
        <f t="shared" si="7"/>
        <v>58.083333333333336</v>
      </c>
      <c r="G20" s="1">
        <f t="shared" si="8"/>
        <v>6283.0528846153848</v>
      </c>
      <c r="H20" s="4">
        <f t="shared" si="9"/>
        <v>75.802622222222212</v>
      </c>
      <c r="I20" s="3">
        <f>$S$16</f>
        <v>1.4017381553125876E-2</v>
      </c>
      <c r="J20" s="5">
        <f t="shared" si="10"/>
        <v>88.071949602122018</v>
      </c>
      <c r="K20" s="5">
        <f t="shared" si="11"/>
        <v>792.64754641909815</v>
      </c>
      <c r="L20" s="5">
        <f t="shared" si="12"/>
        <v>6676.0847240642488</v>
      </c>
      <c r="M20" s="5">
        <f>SUM($L$3:L20)</f>
        <v>38419.062914456234</v>
      </c>
      <c r="N20" s="4">
        <f>$N$3+(A20-$A$3)*(($N$29-$N$3)/($A$29-$A$3))</f>
        <v>9.2994230769230768</v>
      </c>
      <c r="O20" s="1">
        <f t="shared" si="0"/>
        <v>4131.3383203087951</v>
      </c>
      <c r="P20" s="4">
        <f t="shared" si="1"/>
        <v>1.3607833729607361</v>
      </c>
      <c r="Q20" s="1">
        <v>2</v>
      </c>
      <c r="R20" s="1"/>
      <c r="S20" s="3">
        <f>S12/U8*9</f>
        <v>0.25231286795626579</v>
      </c>
    </row>
    <row r="21" spans="1:28">
      <c r="A21" s="11">
        <f t="shared" si="3"/>
        <v>91.5</v>
      </c>
      <c r="B21" s="5">
        <f>$B$3+(A21-$A$3)*(($B$29-$B$3)/($A$29-$A$3))</f>
        <v>51.769230769230774</v>
      </c>
      <c r="C21" s="5">
        <f t="shared" si="4"/>
        <v>4059</v>
      </c>
      <c r="D21" s="5">
        <f t="shared" si="5"/>
        <v>2746.211538461539</v>
      </c>
      <c r="E21" s="5">
        <f t="shared" si="6"/>
        <v>92.25</v>
      </c>
      <c r="F21" s="5">
        <f t="shared" si="7"/>
        <v>61.5</v>
      </c>
      <c r="G21" s="1">
        <f t="shared" si="8"/>
        <v>6805.211538461539</v>
      </c>
      <c r="H21" s="4">
        <f t="shared" si="9"/>
        <v>79.840980187695507</v>
      </c>
      <c r="I21" s="3">
        <f>$S$16</f>
        <v>1.4017381553125876E-2</v>
      </c>
      <c r="J21" s="5">
        <f t="shared" si="10"/>
        <v>95.391246684350136</v>
      </c>
      <c r="K21" s="5">
        <f t="shared" si="11"/>
        <v>858.5212201591512</v>
      </c>
      <c r="L21" s="5">
        <f t="shared" si="12"/>
        <v>7616.1306366047738</v>
      </c>
      <c r="M21" s="5">
        <f>SUM($L$3:L21)</f>
        <v>46035.193551061006</v>
      </c>
      <c r="N21" s="4">
        <f>$N$3+(A21-$A$3)*(($N$29-$N$3)/($A$29-$A$3))</f>
        <v>9.6661538461538452</v>
      </c>
      <c r="O21" s="1">
        <f t="shared" si="0"/>
        <v>4762.5140550994201</v>
      </c>
      <c r="P21" s="4">
        <f t="shared" si="1"/>
        <v>1.5686805188074506</v>
      </c>
      <c r="Q21" s="1">
        <v>2</v>
      </c>
      <c r="R21" s="1"/>
    </row>
    <row r="22" spans="1:28">
      <c r="A22" s="12">
        <f t="shared" si="3"/>
        <v>81.25</v>
      </c>
      <c r="B22" s="5">
        <f>$B$3+(A22-$A$3)*(($B$29-$B$3)/($A$29-$A$3))</f>
        <v>53.42307692307692</v>
      </c>
      <c r="C22" s="5">
        <f t="shared" si="4"/>
        <v>4284.5</v>
      </c>
      <c r="D22" s="5">
        <f t="shared" si="5"/>
        <v>3059.8221153846152</v>
      </c>
      <c r="E22" s="5">
        <f t="shared" si="6"/>
        <v>97.375</v>
      </c>
      <c r="F22" s="5">
        <f t="shared" si="7"/>
        <v>64.916666666666671</v>
      </c>
      <c r="G22" s="1">
        <f t="shared" si="8"/>
        <v>7344.3221153846152</v>
      </c>
      <c r="H22" s="4">
        <f t="shared" si="9"/>
        <v>83.852073771885102</v>
      </c>
      <c r="I22" s="3">
        <f>$S$16</f>
        <v>1.4017381553125876E-2</v>
      </c>
      <c r="J22" s="5">
        <f t="shared" si="10"/>
        <v>102.94816534040672</v>
      </c>
      <c r="K22" s="5">
        <f t="shared" si="11"/>
        <v>926.53348806366046</v>
      </c>
      <c r="L22" s="5">
        <f t="shared" si="12"/>
        <v>8632.4171548040085</v>
      </c>
      <c r="M22" s="5">
        <f>SUM($L$3:L22)</f>
        <v>54667.610705865016</v>
      </c>
      <c r="N22" s="4">
        <f>$N$3+(A22-$A$3)*(($N$29-$N$3)/($A$29-$A$3))</f>
        <v>10.032884615384615</v>
      </c>
      <c r="O22" s="1">
        <f t="shared" si="0"/>
        <v>5448.8427607386875</v>
      </c>
      <c r="P22" s="4">
        <f t="shared" si="1"/>
        <v>1.7947439923381712</v>
      </c>
      <c r="Q22" s="1">
        <v>2</v>
      </c>
      <c r="R22" s="1"/>
    </row>
    <row r="23" spans="1:28">
      <c r="A23" s="11">
        <f t="shared" si="3"/>
        <v>71</v>
      </c>
      <c r="B23" s="5">
        <f>$B$3+(A23-$A$3)*(($B$29-$B$3)/($A$29-$A$3))</f>
        <v>55.076923076923073</v>
      </c>
      <c r="C23" s="5">
        <f t="shared" si="4"/>
        <v>4510</v>
      </c>
      <c r="D23" s="5">
        <f t="shared" si="5"/>
        <v>3390.3846153846148</v>
      </c>
      <c r="E23" s="5">
        <f t="shared" si="6"/>
        <v>102.5</v>
      </c>
      <c r="F23" s="5">
        <f t="shared" si="7"/>
        <v>68.333333333333329</v>
      </c>
      <c r="G23" s="1">
        <f t="shared" si="8"/>
        <v>7900.3846153846143</v>
      </c>
      <c r="H23" s="4">
        <f t="shared" si="9"/>
        <v>87.837658017298736</v>
      </c>
      <c r="I23" s="3">
        <f>$S$16</f>
        <v>1.4017381553125876E-2</v>
      </c>
      <c r="J23" s="5">
        <f t="shared" si="10"/>
        <v>110.74270557029176</v>
      </c>
      <c r="K23" s="5">
        <f t="shared" si="11"/>
        <v>996.68435013262581</v>
      </c>
      <c r="L23" s="5">
        <f t="shared" si="12"/>
        <v>9727.3798997936919</v>
      </c>
      <c r="M23" s="5">
        <f>SUM($L$3:L23)</f>
        <v>64394.990605658706</v>
      </c>
      <c r="N23" s="4">
        <f>$N$3+(A23-$A$3)*(($N$29-$N$3)/($A$29-$A$3))</f>
        <v>10.399615384615384</v>
      </c>
      <c r="O23" s="1">
        <f t="shared" si="0"/>
        <v>6192.0550158923279</v>
      </c>
      <c r="P23" s="4">
        <f t="shared" si="1"/>
        <v>2.0395438128762606</v>
      </c>
      <c r="Q23" s="1">
        <v>3</v>
      </c>
      <c r="R23" s="1"/>
    </row>
    <row r="24" spans="1:28">
      <c r="A24" s="12">
        <f t="shared" si="3"/>
        <v>60.75</v>
      </c>
      <c r="B24" s="5">
        <f>$B$3+(A24-$A$3)*(($B$29-$B$3)/($A$29-$A$3))</f>
        <v>56.730769230769234</v>
      </c>
      <c r="C24" s="5">
        <f t="shared" si="4"/>
        <v>4735.5</v>
      </c>
      <c r="D24" s="5">
        <f t="shared" si="5"/>
        <v>3737.8990384615386</v>
      </c>
      <c r="E24" s="5">
        <f t="shared" si="6"/>
        <v>107.625</v>
      </c>
      <c r="F24" s="5">
        <f t="shared" si="7"/>
        <v>71.75</v>
      </c>
      <c r="G24" s="1">
        <f t="shared" si="8"/>
        <v>8473.3990384615372</v>
      </c>
      <c r="H24" s="4">
        <f t="shared" si="9"/>
        <v>91.799340498290178</v>
      </c>
      <c r="I24" s="3">
        <f>$S$16</f>
        <v>1.4017381553125876E-2</v>
      </c>
      <c r="J24" s="5">
        <f t="shared" si="10"/>
        <v>118.77486737400528</v>
      </c>
      <c r="K24" s="5">
        <f t="shared" si="11"/>
        <v>1068.9738063660475</v>
      </c>
      <c r="L24" s="5">
        <f t="shared" si="12"/>
        <v>10903.454492705569</v>
      </c>
      <c r="M24" s="5">
        <f>SUM($L$3:L24)</f>
        <v>75298.445098364275</v>
      </c>
      <c r="N24" s="4">
        <f>$N$3+(A24-$A$3)*(($N$29-$N$3)/($A$29-$A$3))</f>
        <v>10.766346153846154</v>
      </c>
      <c r="O24" s="1">
        <f t="shared" si="0"/>
        <v>6993.871831945954</v>
      </c>
      <c r="P24" s="4">
        <f t="shared" si="1"/>
        <v>2.3036468484670469</v>
      </c>
      <c r="Q24" s="1">
        <v>3</v>
      </c>
      <c r="R24" s="1"/>
    </row>
    <row r="25" spans="1:28" s="8" customFormat="1">
      <c r="A25" s="11">
        <f t="shared" si="3"/>
        <v>50.5</v>
      </c>
      <c r="B25" s="5">
        <f>$B$3+(A25-$A$3)*(($B$29-$B$3)/($A$29-$A$3))</f>
        <v>58.384615384615387</v>
      </c>
      <c r="C25" s="5">
        <f t="shared" si="4"/>
        <v>4961</v>
      </c>
      <c r="D25" s="5">
        <f t="shared" si="5"/>
        <v>4102.3653846153848</v>
      </c>
      <c r="E25" s="5">
        <f t="shared" si="6"/>
        <v>112.75</v>
      </c>
      <c r="F25" s="5">
        <f t="shared" si="7"/>
        <v>75.166666666666671</v>
      </c>
      <c r="G25" s="1">
        <f t="shared" si="8"/>
        <v>9063.3653846153848</v>
      </c>
      <c r="H25" s="4">
        <f t="shared" si="9"/>
        <v>95.73859649122808</v>
      </c>
      <c r="I25" s="3">
        <f>$S$16</f>
        <v>1.4017381553125876E-2</v>
      </c>
      <c r="J25" s="5">
        <f t="shared" si="10"/>
        <v>127.04465075154729</v>
      </c>
      <c r="K25" s="5">
        <f t="shared" si="11"/>
        <v>1143.4018567639257</v>
      </c>
      <c r="L25">
        <f t="shared" si="12"/>
        <v>12163.076554671383</v>
      </c>
      <c r="M25">
        <f>SUM($L$3:L25)</f>
        <v>87461.521653035656</v>
      </c>
      <c r="N25" s="4">
        <f>$N$3+(A25-$A$3)*(($N$29-$N$3)/($A$29-$A$3))</f>
        <v>11.133076923076922</v>
      </c>
      <c r="O25" s="1">
        <f t="shared" si="0"/>
        <v>7856.006228767108</v>
      </c>
      <c r="P25" s="4">
        <f t="shared" si="1"/>
        <v>2.587617334903527</v>
      </c>
      <c r="Q25">
        <v>3</v>
      </c>
      <c r="R25"/>
      <c r="S25"/>
      <c r="T25"/>
      <c r="U25"/>
      <c r="V25"/>
      <c r="W25"/>
      <c r="X25"/>
      <c r="Y25"/>
      <c r="Z25"/>
      <c r="AA25"/>
      <c r="AB25"/>
    </row>
    <row r="26" spans="1:28" s="19" customFormat="1">
      <c r="A26" s="15">
        <f>A25-10.25</f>
        <v>40.25</v>
      </c>
      <c r="B26" s="16">
        <f>$B$3+(A26-$A$3)*(($B$29-$B$3)/($A$29-$A$3))</f>
        <v>60.03846153846154</v>
      </c>
      <c r="C26" s="16">
        <f t="shared" si="4"/>
        <v>5186.5</v>
      </c>
      <c r="D26" s="16">
        <f t="shared" si="5"/>
        <v>4483.7836538461543</v>
      </c>
      <c r="E26" s="16">
        <f t="shared" si="6"/>
        <v>117.875</v>
      </c>
      <c r="F26" s="16">
        <f t="shared" si="7"/>
        <v>78.583333333333329</v>
      </c>
      <c r="G26" s="17">
        <f t="shared" si="8"/>
        <v>9670.2836538461543</v>
      </c>
      <c r="H26" s="15">
        <f t="shared" si="9"/>
        <v>99.656782309735888</v>
      </c>
      <c r="I26" s="18">
        <f>$S$16</f>
        <v>1.4017381553125876E-2</v>
      </c>
      <c r="J26" s="16">
        <f t="shared" si="10"/>
        <v>135.55205570291778</v>
      </c>
      <c r="K26" s="16">
        <f t="shared" si="11"/>
        <v>1219.9685013262601</v>
      </c>
      <c r="L26" s="16">
        <f t="shared" si="12"/>
        <v>13508.68170682287</v>
      </c>
      <c r="M26" s="16">
        <f>SUM($L$3:L26)</f>
        <v>100970.20335985853</v>
      </c>
      <c r="N26" s="15">
        <f>$N$3+(A26-$A$3)*(($N$29-$N$3)/($A$29-$A$3))</f>
        <v>11.499807692307693</v>
      </c>
      <c r="O26" s="17">
        <f t="shared" si="0"/>
        <v>8780.1645089594185</v>
      </c>
      <c r="P26" s="15">
        <f t="shared" si="1"/>
        <v>2.8920172954411787</v>
      </c>
      <c r="Q26" s="17">
        <v>3</v>
      </c>
      <c r="R26" s="17"/>
    </row>
    <row r="27" spans="1:28">
      <c r="A27" s="11">
        <f t="shared" si="3"/>
        <v>30</v>
      </c>
      <c r="B27" s="5">
        <f>$B$3+(A27-$A$3)*(($B$29-$B$3)/($A$29-$A$3))</f>
        <v>61.692307692307693</v>
      </c>
      <c r="C27" s="5">
        <f t="shared" si="4"/>
        <v>5412</v>
      </c>
      <c r="D27" s="5">
        <f t="shared" si="5"/>
        <v>4882.1538461538466</v>
      </c>
      <c r="E27" s="5">
        <f t="shared" si="6"/>
        <v>123</v>
      </c>
      <c r="F27" s="5">
        <f t="shared" si="7"/>
        <v>82</v>
      </c>
      <c r="G27" s="1">
        <f t="shared" si="8"/>
        <v>10294.153846153846</v>
      </c>
      <c r="H27" s="4">
        <f t="shared" si="9"/>
        <v>103.55514705882352</v>
      </c>
      <c r="I27" s="3">
        <f>$S$16</f>
        <v>1.4017381553125876E-2</v>
      </c>
      <c r="J27" s="5">
        <f t="shared" si="10"/>
        <v>144.29708222811669</v>
      </c>
      <c r="K27" s="5">
        <f t="shared" si="11"/>
        <v>1298.6737400530503</v>
      </c>
      <c r="L27" s="5">
        <f t="shared" si="12"/>
        <v>14942.705570291775</v>
      </c>
      <c r="M27" s="5">
        <f>SUM($L$3:L27)</f>
        <v>115912.9089301503</v>
      </c>
      <c r="N27" s="4">
        <f>$N$3+(A27-$A$3)*(($N$29-$N$3)/($A$29-$A$3))</f>
        <v>11.866538461538461</v>
      </c>
      <c r="O27" s="1">
        <f t="shared" si="0"/>
        <v>9768.0472958347909</v>
      </c>
      <c r="P27" s="4">
        <f t="shared" si="1"/>
        <v>3.2174068826860314</v>
      </c>
      <c r="Q27" s="1">
        <v>4</v>
      </c>
      <c r="R27" s="1"/>
    </row>
    <row r="28" spans="1:28">
      <c r="A28" s="12">
        <f t="shared" si="3"/>
        <v>19.75</v>
      </c>
      <c r="B28" s="5">
        <f>$B$3+(A28-$A$3)*(($B$29-$B$3)/($A$29-$A$3))</f>
        <v>63.346153846153847</v>
      </c>
      <c r="C28" s="5">
        <f t="shared" si="4"/>
        <v>5637.5</v>
      </c>
      <c r="D28" s="5">
        <f t="shared" si="5"/>
        <v>5297.4759615384619</v>
      </c>
      <c r="E28" s="5">
        <f t="shared" si="6"/>
        <v>128.125</v>
      </c>
      <c r="F28" s="5">
        <f t="shared" si="7"/>
        <v>85.416666666666671</v>
      </c>
      <c r="G28" s="1">
        <f t="shared" si="8"/>
        <v>10934.975961538461</v>
      </c>
      <c r="H28" s="4">
        <f t="shared" si="9"/>
        <v>107.43484302238247</v>
      </c>
      <c r="I28" s="3">
        <f>$S$16</f>
        <v>1.4017381553125876E-2</v>
      </c>
      <c r="J28" s="5">
        <f t="shared" si="10"/>
        <v>153.27973032714411</v>
      </c>
      <c r="K28" s="5">
        <f t="shared" si="11"/>
        <v>1379.5175729442969</v>
      </c>
      <c r="L28" s="5">
        <f t="shared" si="12"/>
        <v>16467.583766209846</v>
      </c>
      <c r="M28" s="5">
        <f>SUM($L$3:L28)</f>
        <v>132380.49269636013</v>
      </c>
      <c r="N28" s="4">
        <f>$N$3+(A28-$A$3)*(($N$29-$N$3)/($A$29-$A$3))</f>
        <v>12.233269230769229</v>
      </c>
      <c r="O28" s="1">
        <f t="shared" si="0"/>
        <v>10821.350384686664</v>
      </c>
      <c r="P28" s="4">
        <f t="shared" si="1"/>
        <v>3.5643446589877024</v>
      </c>
      <c r="Q28" s="1">
        <v>4</v>
      </c>
      <c r="R28" s="1"/>
    </row>
    <row r="29" spans="1:28">
      <c r="A29" s="11">
        <v>9.5</v>
      </c>
      <c r="B29" s="5">
        <v>65</v>
      </c>
      <c r="C29" s="5">
        <f t="shared" si="4"/>
        <v>5863</v>
      </c>
      <c r="D29" s="5">
        <f t="shared" si="5"/>
        <v>5729.75</v>
      </c>
      <c r="E29" s="5">
        <f t="shared" si="6"/>
        <v>133.25</v>
      </c>
      <c r="F29" s="5">
        <f t="shared" si="7"/>
        <v>88.833333333333329</v>
      </c>
      <c r="G29" s="1">
        <f t="shared" si="8"/>
        <v>11592.75</v>
      </c>
      <c r="H29" s="4">
        <f t="shared" si="9"/>
        <v>111.29693486590037</v>
      </c>
      <c r="I29" s="3">
        <f>$S$16</f>
        <v>1.4017381553125876E-2</v>
      </c>
      <c r="J29" s="5">
        <f t="shared" si="10"/>
        <v>162.5</v>
      </c>
      <c r="K29" s="5">
        <f t="shared" si="11"/>
        <v>1462.5</v>
      </c>
      <c r="L29" s="5">
        <f t="shared" si="12"/>
        <v>18085.75191570881</v>
      </c>
      <c r="M29" s="5">
        <f>SUM($L$3:L29)</f>
        <v>150466.24461206893</v>
      </c>
      <c r="N29" s="4">
        <v>12.6</v>
      </c>
      <c r="O29" s="1">
        <f t="shared" si="0"/>
        <v>11941.765445402296</v>
      </c>
      <c r="P29" s="4">
        <f t="shared" si="1"/>
        <v>3.933387827866369</v>
      </c>
      <c r="Q29" s="1">
        <f t="shared" si="2"/>
        <v>4</v>
      </c>
      <c r="R29" s="1"/>
    </row>
    <row r="31" spans="1:28">
      <c r="A31" s="10"/>
      <c r="B31" t="s">
        <v>23</v>
      </c>
      <c r="E31" t="s">
        <v>25</v>
      </c>
      <c r="G31" s="13">
        <f>G29/Skinny_Dragon!G15</f>
        <v>1.1401209677419355</v>
      </c>
      <c r="W31" s="14"/>
      <c r="X31" s="14"/>
      <c r="Y31" s="14"/>
    </row>
    <row r="32" spans="1:28">
      <c r="A32" s="20"/>
      <c r="B32" t="s">
        <v>24</v>
      </c>
      <c r="W32" s="14"/>
      <c r="X32" s="14"/>
    </row>
    <row r="33" spans="23:24">
      <c r="W33" s="14"/>
      <c r="X33" s="14"/>
    </row>
    <row r="34" spans="23:24">
      <c r="W34" s="14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Skinny_Dragon</vt:lpstr>
      <vt:lpstr>Fat_Dragon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2011-10-03T05:26:01Z</dcterms:modified>
</cp:coreProperties>
</file>